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drawings/drawing5.xml" ContentType="application/vnd.openxmlformats-officedocument.drawing+xml"/>
  <Override PartName="/xl/ctrlProps/ctrlProp8.xml" ContentType="application/vnd.ms-excel.controlproperties+xml"/>
  <Override PartName="/xl/drawings/drawing6.xml" ContentType="application/vnd.openxmlformats-officedocument.drawing+xml"/>
  <Override PartName="/xl/ctrlProps/ctrlProp9.xml" ContentType="application/vnd.ms-excel.controlproperties+xml"/>
  <Override PartName="/xl/drawings/drawing7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8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9.xml" ContentType="application/vnd.openxmlformats-officedocument.drawing+xml"/>
  <Override PartName="/xl/ctrlProps/ctrlProp14.xml" ContentType="application/vnd.ms-excel.controlproperti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240" yWindow="75" windowWidth="20055" windowHeight="7935" activeTab="9"/>
  </bookViews>
  <sheets>
    <sheet name="LOGIKA" sheetId="1" r:id="rId1"/>
    <sheet name="IF-TEKS1" sheetId="3" r:id="rId2"/>
    <sheet name="IF-TEKS2" sheetId="4" r:id="rId3"/>
    <sheet name="IF-TEKS3" sheetId="5" r:id="rId4"/>
    <sheet name="IF-ANGKA dan TEKS1" sheetId="2" r:id="rId5"/>
    <sheet name="IF-ANGKA dan TEKS2" sheetId="6" r:id="rId6"/>
    <sheet name="IF BERTINGKAT" sheetId="7" r:id="rId7"/>
    <sheet name="IFS" sheetId="14" r:id="rId8"/>
    <sheet name="IFS 2" sheetId="16" r:id="rId9"/>
    <sheet name="IFERROR" sheetId="8" r:id="rId10"/>
    <sheet name="IFNA" sheetId="22" r:id="rId11"/>
    <sheet name="TRUE dan FALSE" sheetId="19" r:id="rId12"/>
    <sheet name="OR" sheetId="9" r:id="rId13"/>
    <sheet name="AND" sheetId="24" r:id="rId14"/>
    <sheet name="NOT" sheetId="11" r:id="rId15"/>
    <sheet name="SWITCH" sheetId="15" r:id="rId16"/>
    <sheet name="XOR" sheetId="20" r:id="rId17"/>
  </sheets>
  <externalReferences>
    <externalReference r:id="rId18"/>
    <externalReference r:id="rId19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BULAN">[1]INDEX!$E$25:$F$36</definedName>
    <definedName name="BULAN2">'[1]INDEX &amp; VLOOKUP'!$S$7:$U$18</definedName>
    <definedName name="EKSPOR">[1]INDEX!$C$11:$N$21</definedName>
    <definedName name="HIJAU">[1]AREAS!$H$11:$H$12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NYANG">'IF-TEKS3'!$C$7</definedName>
    <definedName name="KESAN">[1]LOOKUP!$B$10:$F$19</definedName>
    <definedName name="limcount" hidden="1">3</definedName>
    <definedName name="MAKAN">'IF-TEKS3'!$D$9</definedName>
    <definedName name="MERAH">[1]AREAS!$F$12</definedName>
    <definedName name="NEGARA">[1]INDEX!$B$25:$C$35</definedName>
    <definedName name="NEGARA2">'[1]INDEX &amp; VLOOKUP'!$P$7:$Q$17</definedName>
    <definedName name="NONTON">'IF-TEKS3'!$D$8</definedName>
    <definedName name="sencount" hidden="1">3</definedName>
    <definedName name="solver_ver">1.3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ARNA">OR!$P$20:$Q$28</definedName>
    <definedName name="Z_9A428CE1_B4D9_11D0_A8AA_0000C071AEE7_.wvu.Cols" hidden="1">[2]MASTER!$A$1:$Q$65536,[2]MASTER!$Y$1:$Z$65536</definedName>
  </definedNames>
  <calcPr calcId="162913"/>
</workbook>
</file>

<file path=xl/calcChain.xml><?xml version="1.0" encoding="utf-8"?>
<calcChain xmlns="http://schemas.openxmlformats.org/spreadsheetml/2006/main">
  <c r="U12" i="20" l="1"/>
  <c r="I13" i="11" l="1"/>
  <c r="I18" i="11"/>
  <c r="J14" i="24" l="1"/>
  <c r="J15" i="24"/>
  <c r="J16" i="24"/>
  <c r="J17" i="24"/>
  <c r="J18" i="24"/>
  <c r="J19" i="24"/>
  <c r="J20" i="24"/>
  <c r="J21" i="24"/>
  <c r="J22" i="24"/>
  <c r="J13" i="24"/>
  <c r="E10" i="24"/>
  <c r="I17" i="24" s="1"/>
  <c r="I21" i="24" l="1"/>
  <c r="K22" i="24"/>
  <c r="L14" i="24"/>
  <c r="L16" i="24"/>
  <c r="L18" i="24"/>
  <c r="L20" i="24"/>
  <c r="L22" i="24"/>
  <c r="H14" i="24"/>
  <c r="L15" i="24"/>
  <c r="L17" i="24"/>
  <c r="L19" i="24"/>
  <c r="L21" i="24"/>
  <c r="L13" i="24"/>
  <c r="H15" i="24"/>
  <c r="H17" i="24"/>
  <c r="H19" i="24"/>
  <c r="H21" i="24"/>
  <c r="H13" i="24"/>
  <c r="H16" i="24"/>
  <c r="H18" i="24"/>
  <c r="H20" i="24"/>
  <c r="H22" i="24"/>
  <c r="I13" i="24"/>
  <c r="I19" i="24"/>
  <c r="I15" i="24"/>
  <c r="I22" i="24"/>
  <c r="I20" i="24"/>
  <c r="I18" i="24"/>
  <c r="I16" i="24"/>
  <c r="I14" i="24"/>
  <c r="K13" i="24"/>
  <c r="K14" i="24"/>
  <c r="K15" i="24"/>
  <c r="K16" i="24"/>
  <c r="K17" i="24"/>
  <c r="K18" i="24"/>
  <c r="K19" i="24"/>
  <c r="K20" i="24"/>
  <c r="K21" i="24"/>
  <c r="F15" i="9"/>
  <c r="H15" i="9" s="1"/>
  <c r="E15" i="9"/>
  <c r="B15" i="9"/>
  <c r="G15" i="9" s="1"/>
  <c r="H14" i="9"/>
  <c r="G12" i="9"/>
  <c r="F14" i="9"/>
  <c r="F13" i="9"/>
  <c r="E14" i="9"/>
  <c r="E13" i="9"/>
  <c r="H13" i="9" s="1"/>
  <c r="F12" i="9"/>
  <c r="E12" i="9"/>
  <c r="H12" i="9" s="1"/>
  <c r="B14" i="9"/>
  <c r="G14" i="9" s="1"/>
  <c r="B13" i="9"/>
  <c r="G13" i="9" s="1"/>
  <c r="B12" i="9"/>
  <c r="E11" i="19"/>
  <c r="D15" i="19" s="1"/>
  <c r="D14" i="19" l="1"/>
  <c r="G14" i="19" s="1"/>
  <c r="K12" i="22" l="1"/>
  <c r="D5" i="22" l="1"/>
  <c r="S19" i="20" l="1"/>
  <c r="U19" i="20"/>
  <c r="U18" i="20"/>
  <c r="Q18" i="20"/>
  <c r="S18" i="20"/>
  <c r="Q19" i="20"/>
  <c r="U14" i="20"/>
  <c r="S14" i="20"/>
  <c r="Q14" i="20"/>
  <c r="U13" i="20"/>
  <c r="Q13" i="20"/>
  <c r="S13" i="20"/>
  <c r="U17" i="20"/>
  <c r="S17" i="20"/>
  <c r="Q17" i="20"/>
  <c r="S12" i="20"/>
  <c r="Q12" i="20"/>
  <c r="O24" i="16"/>
  <c r="N24" i="16"/>
  <c r="F24" i="16"/>
  <c r="O23" i="16"/>
  <c r="N23" i="16"/>
  <c r="F23" i="16"/>
  <c r="O22" i="16"/>
  <c r="N22" i="16"/>
  <c r="F22" i="16"/>
  <c r="O21" i="16"/>
  <c r="N21" i="16"/>
  <c r="F21" i="16"/>
  <c r="O20" i="16"/>
  <c r="N20" i="16"/>
  <c r="F20" i="16"/>
  <c r="O19" i="16"/>
  <c r="N19" i="16"/>
  <c r="F19" i="16"/>
  <c r="O18" i="16"/>
  <c r="N18" i="16"/>
  <c r="F18" i="16"/>
  <c r="O17" i="16"/>
  <c r="N17" i="16"/>
  <c r="F17" i="16"/>
  <c r="O16" i="16"/>
  <c r="N16" i="16"/>
  <c r="F16" i="16"/>
  <c r="O15" i="16"/>
  <c r="N15" i="16"/>
  <c r="M13" i="16"/>
  <c r="E11" i="15"/>
  <c r="J12" i="15"/>
  <c r="J13" i="15"/>
  <c r="J14" i="15"/>
  <c r="J11" i="15"/>
  <c r="E12" i="15"/>
  <c r="E14" i="15"/>
  <c r="E13" i="15"/>
  <c r="M23" i="16" l="1"/>
  <c r="M15" i="16"/>
  <c r="M16" i="16"/>
  <c r="M17" i="16"/>
  <c r="M18" i="16"/>
  <c r="M19" i="16"/>
  <c r="M20" i="16"/>
  <c r="M21" i="16"/>
  <c r="M22" i="16"/>
  <c r="N16" i="14"/>
  <c r="N17" i="14"/>
  <c r="N18" i="14"/>
  <c r="N19" i="14"/>
  <c r="N20" i="14"/>
  <c r="N21" i="14"/>
  <c r="N22" i="14"/>
  <c r="N23" i="14"/>
  <c r="N24" i="14"/>
  <c r="N15" i="14"/>
  <c r="O24" i="14"/>
  <c r="O16" i="14"/>
  <c r="O17" i="14"/>
  <c r="O18" i="14"/>
  <c r="O19" i="14"/>
  <c r="O20" i="14"/>
  <c r="O21" i="14"/>
  <c r="O22" i="14"/>
  <c r="O23" i="14"/>
  <c r="O15" i="14"/>
  <c r="M13" i="14"/>
  <c r="F17" i="14"/>
  <c r="F18" i="14"/>
  <c r="F19" i="14"/>
  <c r="F20" i="14"/>
  <c r="F21" i="14"/>
  <c r="F22" i="14"/>
  <c r="F23" i="14"/>
  <c r="F24" i="14"/>
  <c r="F16" i="14"/>
  <c r="M16" i="14" l="1"/>
  <c r="M23" i="14"/>
  <c r="M21" i="14"/>
  <c r="M19" i="14"/>
  <c r="M17" i="14"/>
  <c r="M15" i="14"/>
  <c r="M22" i="14"/>
  <c r="M20" i="14"/>
  <c r="M18" i="14"/>
  <c r="F12" i="8"/>
  <c r="B14" i="8" l="1"/>
  <c r="F13" i="11"/>
  <c r="F14" i="11"/>
  <c r="F15" i="11"/>
  <c r="F16" i="11"/>
  <c r="F17" i="11"/>
  <c r="F18" i="11"/>
  <c r="F19" i="11"/>
  <c r="F20" i="11"/>
  <c r="F21" i="11"/>
  <c r="F12" i="11"/>
  <c r="E18" i="9"/>
  <c r="E17" i="9"/>
  <c r="B11" i="8"/>
  <c r="C4" i="1"/>
  <c r="D7" i="1"/>
  <c r="B11" i="1" s="1"/>
  <c r="D9" i="1"/>
  <c r="D8" i="1"/>
  <c r="J8" i="1" s="1"/>
  <c r="G4" i="1"/>
  <c r="J9" i="1" l="1"/>
  <c r="D11" i="1"/>
  <c r="J10" i="1"/>
  <c r="B12" i="1"/>
  <c r="D10" i="1"/>
</calcChain>
</file>

<file path=xl/sharedStrings.xml><?xml version="1.0" encoding="utf-8"?>
<sst xmlns="http://schemas.openxmlformats.org/spreadsheetml/2006/main" count="537" uniqueCount="283">
  <si>
    <t xml:space="preserve">Jika syarat </t>
  </si>
  <si>
    <t xml:space="preserve">yang dijalankan </t>
  </si>
  <si>
    <t>Contoh:</t>
  </si>
  <si>
    <t>Apa yang akan dibeli</t>
  </si>
  <si>
    <t>Berapa harganya?</t>
  </si>
  <si>
    <t>Punya uang berapa?</t>
  </si>
  <si>
    <t>Syarat terpenuhi?</t>
  </si>
  <si>
    <t>LOGIKA FUNGSI IF</t>
  </si>
  <si>
    <t>Mengurai logika fungsi IF</t>
  </si>
  <si>
    <t>Apa syaratnya</t>
  </si>
  <si>
    <t>Perintah A</t>
  </si>
  <si>
    <t>Perintah B</t>
  </si>
  <si>
    <t>Bentuk Fungsi: =IF(syarat;perintah_A;perintah_B)</t>
  </si>
  <si>
    <t>Kelulusan Ujian</t>
  </si>
  <si>
    <t>No</t>
  </si>
  <si>
    <t>Nilai</t>
  </si>
  <si>
    <t>Keterangan</t>
  </si>
  <si>
    <t>Syarat kelulusan nilai terkecil 60</t>
  </si>
  <si>
    <t>IF - ANGKA dan TEKS</t>
  </si>
  <si>
    <t>IF - TEKS</t>
  </si>
  <si>
    <t>syarat dan perintah berupa teks</t>
  </si>
  <si>
    <t>Kondisi</t>
  </si>
  <si>
    <t>Aktivitas</t>
  </si>
  <si>
    <t>Syarat</t>
  </si>
  <si>
    <t>Kenyang</t>
  </si>
  <si>
    <t>Menonton TV</t>
  </si>
  <si>
    <t>A</t>
  </si>
  <si>
    <t>B</t>
  </si>
  <si>
    <t>A (perintah A)</t>
  </si>
  <si>
    <t>B (perintah B)</t>
  </si>
  <si>
    <t>Mencari Makanan</t>
  </si>
  <si>
    <t>Ketentuan</t>
  </si>
  <si>
    <t>data berupa teks, diapit tanda "...."</t>
  </si>
  <si>
    <t>Lapar</t>
  </si>
  <si>
    <t>Fungsi IF</t>
  </si>
  <si>
    <t>syarat dan perintah berupa teks mengacu ke alamat sel</t>
  </si>
  <si>
    <t>referensi sel tidak perlu diapit tanda " "</t>
  </si>
  <si>
    <t>&lt;&lt; referensi sel</t>
  </si>
  <si>
    <t>=IF(B13=C$7;D$8;D$9)</t>
  </si>
  <si>
    <t xml:space="preserve">Catatan: </t>
  </si>
  <si>
    <t>- tanda $ digunakan untuk mengunci alamat sel</t>
  </si>
  <si>
    <t>syarat dan perintah berupa teks mengacu isian range</t>
  </si>
  <si>
    <t>nama range tidak perlu diapit tanda " "</t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</si>
  <si>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KENYANG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</si>
  <si>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NONTON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</si>
  <si>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MAKAN</t>
    </r>
  </si>
  <si>
    <t>=IF(B13=KENYANG;NONTON;MAKAN)</t>
  </si>
  <si>
    <t>Catatan:</t>
  </si>
  <si>
    <t xml:space="preserve">sepanjang bunyi nama range sama, huruf kecil atau besar tidak </t>
  </si>
  <si>
    <t>dipermasalahkan oleh Excel</t>
  </si>
  <si>
    <t>Ketentuan :</t>
  </si>
  <si>
    <t>angka tidak perlu diapit "..."</t>
  </si>
  <si>
    <t>=IF(C9&gt;=60;"Lulus";"Tidak Lulus")</t>
  </si>
  <si>
    <t>=IF(G9&lt;60;"Tidak Lulus";"Lulus")</t>
  </si>
  <si>
    <t>&lt;&lt; sel referensi</t>
  </si>
  <si>
    <t>=IF(C7&gt;=E$3;"Lulus";"Tidak Lulus")</t>
  </si>
  <si>
    <t>=IF(H7&lt;E$3;"Tidak Lulus";"Lulus")</t>
  </si>
  <si>
    <t>IF BERTINGKAT</t>
  </si>
  <si>
    <t>Penilaian Ujian</t>
  </si>
  <si>
    <t>Huruf</t>
  </si>
  <si>
    <t>0 - 59</t>
  </si>
  <si>
    <t>60 - 69</t>
  </si>
  <si>
    <t>70 - 85</t>
  </si>
  <si>
    <t>96 - 100</t>
  </si>
  <si>
    <t>E</t>
  </si>
  <si>
    <t>D</t>
  </si>
  <si>
    <t>C</t>
  </si>
  <si>
    <t>Tidak Lulus</t>
  </si>
  <si>
    <t>Mengulang</t>
  </si>
  <si>
    <t>Lulus</t>
  </si>
  <si>
    <t>Fungsi IF  = jumlah perintah - 1</t>
  </si>
  <si>
    <t>86 - 95</t>
  </si>
  <si>
    <t>Sel</t>
  </si>
  <si>
    <t>Fungsi</t>
  </si>
  <si>
    <t>=IF(G5&lt;60;"E";IF(G5&lt;70;"D";IF(G5&lt;86;"C";IF(G5&lt;96;"B";"A"))))</t>
  </si>
  <si>
    <t>=IF(G5&lt;60;"Tidak Lulus";IF(G5&lt;86;"Mengulang";"Lulus"))</t>
  </si>
  <si>
    <t>=IF(G5&gt;95;"A";IF(G5&gt;85;"B";IF(G5&gt;69;"C";IF(G5&gt;59;"D";"E"))))</t>
  </si>
  <si>
    <t>=IF(G5&gt;85;"Lulus";IF(G5&gt;59;"Mengulang";"Tidak Lulus"))</t>
  </si>
  <si>
    <t>H5</t>
  </si>
  <si>
    <t>I5</t>
  </si>
  <si>
    <t>K5</t>
  </si>
  <si>
    <t>L5</t>
  </si>
  <si>
    <t>IFERROR</t>
  </si>
  <si>
    <t>OR</t>
  </si>
  <si>
    <t>utama</t>
  </si>
  <si>
    <t>alternatif</t>
  </si>
  <si>
    <t>merah</t>
  </si>
  <si>
    <t>kuning</t>
  </si>
  <si>
    <t>hijau</t>
  </si>
  <si>
    <t>biru</t>
  </si>
  <si>
    <t>hitam</t>
  </si>
  <si>
    <t>putih</t>
  </si>
  <si>
    <t>coklat</t>
  </si>
  <si>
    <t>abu-abu</t>
  </si>
  <si>
    <t>oranye</t>
  </si>
  <si>
    <t>Warna</t>
  </si>
  <si>
    <t>Dipilih</t>
  </si>
  <si>
    <t xml:space="preserve">hijau </t>
  </si>
  <si>
    <t>AND</t>
  </si>
  <si>
    <t>Seleksi Administratif Karyawan</t>
  </si>
  <si>
    <t>No.</t>
  </si>
  <si>
    <t>Syarat IP minimum</t>
  </si>
  <si>
    <t>Batas tahun lulus</t>
  </si>
  <si>
    <t>Nama</t>
  </si>
  <si>
    <t>IP</t>
  </si>
  <si>
    <t>Thn Lulus</t>
  </si>
  <si>
    <t>F</t>
  </si>
  <si>
    <t>G</t>
  </si>
  <si>
    <t>H</t>
  </si>
  <si>
    <t>I</t>
  </si>
  <si>
    <t>J</t>
  </si>
  <si>
    <t>NOT</t>
  </si>
  <si>
    <t>Batas nilai rata-rata</t>
  </si>
  <si>
    <t>Nilai 1</t>
  </si>
  <si>
    <t>Nilai 2</t>
  </si>
  <si>
    <t>Rata-rata</t>
  </si>
  <si>
    <t>- IFERROR berarti JIKA TERJADI KESALAHAN</t>
  </si>
  <si>
    <t>- ketika Excel menemukan pesan kesalahan, selanjutnya dapat</t>
  </si>
  <si>
    <t>Penulisan Fungsi</t>
  </si>
  <si>
    <t>Data</t>
  </si>
  <si>
    <t>Hasil</t>
  </si>
  <si>
    <t>=IFERROR(B9;"Pesan kesalahan")</t>
  </si>
  <si>
    <t xml:space="preserve"> Jumlah huruf </t>
  </si>
  <si>
    <t xml:space="preserve"> Jumlah keterangan</t>
  </si>
  <si>
    <t>Microsoft eXcel</t>
  </si>
  <si>
    <t>eXcel</t>
  </si>
  <si>
    <t>Republik Indonesia</t>
  </si>
  <si>
    <t>- karena rumus disalin ke bawah, $ ditempatkan di depan posisi baris</t>
  </si>
  <si>
    <t>No Mahasiswa</t>
  </si>
  <si>
    <t>Bobot</t>
  </si>
  <si>
    <t>2012A10001</t>
  </si>
  <si>
    <t>Kriteria penilaian</t>
  </si>
  <si>
    <t>2012A10002</t>
  </si>
  <si>
    <t>2012A10003</t>
  </si>
  <si>
    <t>Angka</t>
  </si>
  <si>
    <t>2012A10004</t>
  </si>
  <si>
    <t>2012A10005</t>
  </si>
  <si>
    <t>2012A10006</t>
  </si>
  <si>
    <t>C-</t>
  </si>
  <si>
    <t>2012A10007</t>
  </si>
  <si>
    <t>2012A10008</t>
  </si>
  <si>
    <t>C+</t>
  </si>
  <si>
    <t>2012A10009</t>
  </si>
  <si>
    <t>B-</t>
  </si>
  <si>
    <t>2012A10010</t>
  </si>
  <si>
    <t>2012A10011</t>
  </si>
  <si>
    <t>B+</t>
  </si>
  <si>
    <t>2012A10012</t>
  </si>
  <si>
    <t>A-</t>
  </si>
  <si>
    <t>2012A10013</t>
  </si>
  <si>
    <t>2012A10014</t>
  </si>
  <si>
    <t>2012A10015</t>
  </si>
  <si>
    <t>2012A10016</t>
  </si>
  <si>
    <t>2012A10017</t>
  </si>
  <si>
    <t>2012A10018</t>
  </si>
  <si>
    <t>2012A10019</t>
  </si>
  <si>
    <t>2012A10020</t>
  </si>
  <si>
    <t>-</t>
  </si>
  <si>
    <t>Pilihan</t>
  </si>
  <si>
    <t>SWITCH</t>
  </si>
  <si>
    <t>Jakarta</t>
  </si>
  <si>
    <t>No. Polisi</t>
  </si>
  <si>
    <t>A 123 BD</t>
  </si>
  <si>
    <t>B 4567 TEH</t>
  </si>
  <si>
    <t>D 4232 DI</t>
  </si>
  <si>
    <t>AB 123</t>
  </si>
  <si>
    <t>Keputusan</t>
  </si>
  <si>
    <t>Tanggal</t>
  </si>
  <si>
    <t xml:space="preserve"> menandai hari kerja atau hari libur</t>
  </si>
  <si>
    <t xml:space="preserve"> memilih kendaraan dengan plat nomor B, D atau F</t>
  </si>
  <si>
    <r>
      <t xml:space="preserve">- mengevaluasi satu nilai (disebut </t>
    </r>
    <r>
      <rPr>
        <b/>
        <sz val="11"/>
        <color theme="1"/>
        <rFont val="Calibri"/>
        <family val="2"/>
        <charset val="1"/>
        <scheme val="minor"/>
      </rPr>
      <t>ekspresi</t>
    </r>
    <r>
      <rPr>
        <sz val="11"/>
        <color theme="1"/>
        <rFont val="Calibri"/>
        <family val="2"/>
        <charset val="1"/>
        <scheme val="minor"/>
      </rPr>
      <t>) terhadap daftar nilai, dan mengembalikan hasil yang terkait</t>
    </r>
  </si>
  <si>
    <t xml:space="preserve">  nilai cocok pertama</t>
  </si>
  <si>
    <t>=SWITCH(ekspresi;nilai1;hasil1;.......;nilai127;hasil127)</t>
  </si>
  <si>
    <t>IFS</t>
  </si>
  <si>
    <t>- perluasan fungsi IF bertingkat atau bertumpuk</t>
  </si>
  <si>
    <t>=IF(syarat1;perintah1;syarat2;perintah2;.....;syarat127;perintah127)</t>
  </si>
  <si>
    <t>- syarat atau tes/uji logika yaitu sesuatu yang diuji</t>
  </si>
  <si>
    <t>- perintah merupakan sesuatu yang dijalankan jika syarat terpenuhi</t>
  </si>
  <si>
    <t>(sesuai kriteria penilaian)</t>
  </si>
  <si>
    <r>
      <rPr>
        <sz val="11"/>
        <color rgb="FFFF0000"/>
        <rFont val="Arial"/>
        <family val="2"/>
      </rPr>
      <t>●</t>
    </r>
    <r>
      <rPr>
        <sz val="11"/>
        <color theme="1"/>
        <rFont val="Calibri"/>
        <family val="2"/>
        <charset val="1"/>
      </rPr>
      <t xml:space="preserve"> </t>
    </r>
    <r>
      <rPr>
        <sz val="11"/>
        <color theme="1"/>
        <rFont val="Calibri"/>
        <family val="2"/>
        <charset val="1"/>
        <scheme val="minor"/>
      </rPr>
      <t>Mengurai persyaratan atau pengujian logika</t>
    </r>
  </si>
  <si>
    <t>XOR</t>
  </si>
  <si>
    <t>IFNA</t>
  </si>
  <si>
    <t>Logika 1</t>
  </si>
  <si>
    <t>Logika 2</t>
  </si>
  <si>
    <t>Hasil XOR adalah TRUE jika jumlah input TRUE ganjil dan FALSE jika jumlah input TRUE genap</t>
  </si>
  <si>
    <t>Formula</t>
  </si>
  <si>
    <t>=XOR(3&gt;0;2&lt;9)</t>
  </si>
  <si>
    <t>Hasil 2</t>
  </si>
  <si>
    <t>=XOR(3&gt;0)</t>
  </si>
  <si>
    <t>Hasil 1</t>
  </si>
  <si>
    <t>=XOR(3&gt;12;4&gt;6)</t>
  </si>
  <si>
    <t>=XOR(3&gt;12)</t>
  </si>
  <si>
    <t>=XOR(4&gt;6)</t>
  </si>
  <si>
    <t>=XOR(2&lt;9)</t>
  </si>
  <si>
    <t>●</t>
  </si>
  <si>
    <t>■</t>
  </si>
  <si>
    <t>=XOR(3&lt;0;2&lt;9)</t>
  </si>
  <si>
    <t>=XOR(3&lt;0)</t>
  </si>
  <si>
    <t>=XOR(3&gt;0;2&gt;9)</t>
  </si>
  <si>
    <t>=XOR(2&gt;9)</t>
  </si>
  <si>
    <t>=XOR(3&lt;12;4&gt;6)</t>
  </si>
  <si>
    <t>=XOR(3&lt;12)</t>
  </si>
  <si>
    <t>=XOR(3&gt;12;4&lt;6)</t>
  </si>
  <si>
    <t>=XOR(4&lt;6)</t>
  </si>
  <si>
    <t>=XOR(logika1;logika2;.....;logika254)</t>
  </si>
  <si>
    <t>Atlanta</t>
  </si>
  <si>
    <t>Portland</t>
  </si>
  <si>
    <t>Chicago</t>
  </si>
  <si>
    <t>Los Angeles</t>
  </si>
  <si>
    <t>Boise</t>
  </si>
  <si>
    <t>Cleveland</t>
  </si>
  <si>
    <t>Region ID</t>
  </si>
  <si>
    <t>City</t>
  </si>
  <si>
    <t>=IFNA(VLOOKUP("Seattle",$A$5:$B$10,0),"Not found")</t>
  </si>
  <si>
    <t>Penyusunan Fungsi</t>
  </si>
  <si>
    <t>Silakan pilih kota</t>
  </si>
  <si>
    <t>New York</t>
  </si>
  <si>
    <t>Washington DC</t>
  </si>
  <si>
    <t>Purwokerto</t>
  </si>
  <si>
    <t>=IFNA(VLOOKUP(L12;H5:J10;2;0);"Tidak ditemukan")</t>
  </si>
  <si>
    <t>- menampilkan nilai atau apapun (bisa teks) yang ditentukan jika rumus atau</t>
  </si>
  <si>
    <t>- jika tidak, yang akan ditampilkan adalah hasil rumus atau formula</t>
  </si>
  <si>
    <t xml:space="preserve">  formula yang diuji menghasilkan nilai kesalahan #N/A (tidak tersedia </t>
  </si>
  <si>
    <t xml:space="preserve">  atau tidak ditemukan)</t>
  </si>
  <si>
    <t>IFNA(value, value_if_na)</t>
  </si>
  <si>
    <t>Argumen</t>
  </si>
  <si>
    <t>Penjelasan</t>
  </si>
  <si>
    <t>value</t>
  </si>
  <si>
    <t xml:space="preserve"> ada tidaknya pesan kesalahan #N/A</t>
  </si>
  <si>
    <t>value_if_na</t>
  </si>
  <si>
    <t xml:space="preserve"> diisi apapun teks, misal komentar jika hasil argumen </t>
  </si>
  <si>
    <t xml:space="preserve"> value berupa pesan kesalanan #N/A</t>
  </si>
  <si>
    <t xml:space="preserve"> argumen yang berisi data atau persyaratan yang diuji</t>
  </si>
  <si>
    <t>- menghasilkan logika exclusive Or dari semua argumen</t>
  </si>
  <si>
    <t>Fungsi atau Formula</t>
  </si>
  <si>
    <t>TRUE dan FALSE</t>
  </si>
  <si>
    <t xml:space="preserve">- keduanya tidak memiliki argumen </t>
  </si>
  <si>
    <t>- dapat dituliskan langsung tanpa menggunakan fungsi</t>
  </si>
  <si>
    <t>=TRUE()</t>
  </si>
  <si>
    <t>=FALSE()</t>
  </si>
  <si>
    <t xml:space="preserve">Silakan pilih angka </t>
  </si>
  <si>
    <t>- biasanya digunakan atau menjadi bagian dari fungsi lain</t>
  </si>
  <si>
    <r>
      <rPr>
        <b/>
        <sz val="11"/>
        <color rgb="FFFF0000"/>
        <rFont val="Calibri"/>
        <family val="2"/>
        <scheme val="minor"/>
      </rPr>
      <t xml:space="preserve">Contoh: </t>
    </r>
    <r>
      <rPr>
        <b/>
        <i/>
        <sz val="11"/>
        <color rgb="FF0000FF"/>
        <rFont val="Calibri"/>
        <family val="2"/>
        <scheme val="minor"/>
      </rPr>
      <t>jika angka pada alamat sel D11 &gt;=0 diisi komentar BENAR, jika tidak, diisi salah SALAH</t>
    </r>
  </si>
  <si>
    <r>
      <t>- menghasilkan nilai logika TRUE (</t>
    </r>
    <r>
      <rPr>
        <b/>
        <i/>
        <sz val="11"/>
        <color rgb="FF00B050"/>
        <rFont val="Calibri"/>
        <family val="2"/>
        <scheme val="minor"/>
      </rPr>
      <t>benar</t>
    </r>
    <r>
      <rPr>
        <sz val="11"/>
        <color theme="1"/>
        <rFont val="Calibri"/>
        <family val="2"/>
        <charset val="1"/>
        <scheme val="minor"/>
      </rPr>
      <t>)</t>
    </r>
  </si>
  <si>
    <r>
      <t>- menghasilkan nilai logika FALSE (</t>
    </r>
    <r>
      <rPr>
        <b/>
        <i/>
        <sz val="11"/>
        <color rgb="FFFF0000"/>
        <rFont val="Calibri"/>
        <family val="2"/>
        <scheme val="minor"/>
      </rPr>
      <t>salah</t>
    </r>
    <r>
      <rPr>
        <sz val="11"/>
        <color theme="1"/>
        <rFont val="Calibri"/>
        <family val="2"/>
        <charset val="1"/>
        <scheme val="minor"/>
      </rPr>
      <t>)</t>
    </r>
  </si>
  <si>
    <t>- OR berarti ATAU, fungsi ini biasanya menjadi bagian fungsi lain</t>
  </si>
  <si>
    <t>- jika semua argumen SALAH, hasilnya adalah SALAH</t>
  </si>
  <si>
    <t>=OR(logika1;logika2;......;logika255)</t>
  </si>
  <si>
    <t>=OR(3&gt;5;5&lt;7)</t>
  </si>
  <si>
    <t>=OR(3&gt;5;5&gt;7)</t>
  </si>
  <si>
    <t>=OR(3&lt;5;5&gt;7)</t>
  </si>
  <si>
    <t>=OR(3&lt;5;5&lt;7)</t>
  </si>
  <si>
    <t>Pilih warna</t>
  </si>
  <si>
    <t>- memeriksa apakah salah satu argumen atau logika BENAR untuk menghasilkan BENAR atau SALAH</t>
  </si>
  <si>
    <r>
      <t xml:space="preserve">  (</t>
    </r>
    <r>
      <rPr>
        <i/>
        <sz val="11"/>
        <color theme="1"/>
        <rFont val="Calibri"/>
        <family val="2"/>
        <scheme val="minor"/>
      </rPr>
      <t>berarti salah satu syarat harus terpenuhi untuk menghasilkan TRUE atau benar</t>
    </r>
    <r>
      <rPr>
        <sz val="11"/>
        <color theme="1"/>
        <rFont val="Calibri"/>
        <family val="2"/>
        <charset val="1"/>
        <scheme val="minor"/>
      </rPr>
      <t>)</t>
    </r>
  </si>
  <si>
    <t>=IF(OR(B21=$E$17;B21=$E$18);"Ya";"Tidak")</t>
  </si>
  <si>
    <t>=IF(OR(H21=$E$17;H21=$E$18);"Ya";"Tidak")</t>
  </si>
  <si>
    <t>- AND berarti DAN, biasanya fungsi ini digunakan dengan fungsi lain</t>
  </si>
  <si>
    <t>Tahun Lulus</t>
  </si>
  <si>
    <t>Penjelasan:</t>
  </si>
  <si>
    <t>=AND(logika1;logika2;.....;logika255)</t>
  </si>
  <si>
    <t>- memeriksa apakah semua argumen atau logika benar, baru menghasilkan pernyataan TRUE atau BENAR</t>
  </si>
  <si>
    <r>
      <t xml:space="preserve">  (</t>
    </r>
    <r>
      <rPr>
        <i/>
        <sz val="11"/>
        <color theme="1"/>
        <rFont val="Calibri"/>
        <family val="2"/>
        <scheme val="minor"/>
      </rPr>
      <t>berarti semua syarat harus terpenuhi, baru menghasilkan pernyataan TRUE atau BENAR</t>
    </r>
    <r>
      <rPr>
        <sz val="11"/>
        <color theme="1"/>
        <rFont val="Calibri"/>
        <family val="2"/>
        <charset val="1"/>
        <scheme val="minor"/>
      </rPr>
      <t>)</t>
    </r>
  </si>
  <si>
    <t>- NOT berarti TIDAK, biasanya fungsi ini digunakan dengan fungsi lain</t>
  </si>
  <si>
    <t>- jika nilai yang diuji salah, menghasilkan logika TRUE (benar) atau sebaliknya</t>
  </si>
  <si>
    <t xml:space="preserve">  (mengubah pernyataan BENAR ke SALAH atau SALAH ke BENAR)</t>
  </si>
  <si>
    <t>=NOT(logical)</t>
  </si>
  <si>
    <t>=IF(NOT(F12&lt;E$10);"Lulus";"Gagal")</t>
  </si>
  <si>
    <t>=IF(NOT(F17&gt;=E$10);"Gagal";"Lulus")</t>
  </si>
  <si>
    <t>diikuti komentar yang ditentukan (bebas)</t>
  </si>
  <si>
    <t>=IF(B12="Kenyang";"Menoton TV";"Mencari Makanan")</t>
  </si>
  <si>
    <t>=IFS(C9&lt;40;"E";C9&lt;50;"D";C9&lt;55;"C-";C9&lt;60;"C";C9&lt;65;"C+";C9&lt;70;"B-";C9&lt;75;"B";C9&lt;80;"B+";C9&lt;85;"A-";TRUE;"A")</t>
  </si>
  <si>
    <t>=IFS(C9&lt;F$16;"E";C9&lt;F$17;"D";C9&lt;F$18;"C-";C9&lt;F$19;"C";C9&lt;F$20;"C+";C9&lt;F$21;"B-";C9&lt;F$22;"B";C9&lt;F$23;"B+";C9&lt;F$24;"A-";TRUE;"A")</t>
  </si>
  <si>
    <t>Alamat Sel</t>
  </si>
  <si>
    <t>D11</t>
  </si>
  <si>
    <t>Artinya</t>
  </si>
  <si>
    <t>=SWITCH(LEFT(C11;2);"B ";"Jakarta";"D ";"Bandung";"F";"Bogor";"di luar kriteria")</t>
  </si>
  <si>
    <t>Jika dua karakter pada alamat sel C11 adalah B, pada alamat sel D11 diisi Jakarta, jika hasil D, diisi Bandung, jika hasil adalah F, diisi Bogor; selain itu diisi keterangan "di luar kriteria"</t>
  </si>
  <si>
    <t>I11</t>
  </si>
  <si>
    <t>=SWITCH(MOD(H11;7);0;"hari libur";1;"hari libur";"hari kerja")</t>
  </si>
  <si>
    <t>Jika tanggal (angka) pada alamat sel H11 dibagi 7 (MOD(H11;7), hasilnya 0 dan 1, pada alamat sel I11, diisi keterangan "hari libur", selain itu diisi keterangan "hari kerja"</t>
  </si>
  <si>
    <t>- jika tidak terdapat kecocokan, nilai awal mungkin akan dikembalikan sebagai pilihan</t>
  </si>
  <si>
    <t>Wilayah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</si>
</sst>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\ &quot;perintah &quot;"/>
    <numFmt numFmtId="165" formatCode="&quot;Logical_test&quot;General"/>
    <numFmt numFmtId="166" formatCode="&quot;Value_if_true&quot;General"/>
    <numFmt numFmtId="167" formatCode="dddd"/>
  </numFmts>
  <fonts count="3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74AC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74AC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indexed="6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b/>
      <i/>
      <sz val="11"/>
      <color rgb="FF0000FF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rgb="FF0000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8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37" fontId="0" fillId="4" borderId="1" xfId="0" applyNumberForma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3" fillId="3" borderId="5" xfId="0" applyFont="1" applyFill="1" applyBorder="1" applyAlignment="1">
      <alignment horizontal="left" vertical="center" indent="3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 vertical="center" indent="1"/>
    </xf>
    <xf numFmtId="37" fontId="0" fillId="4" borderId="0" xfId="0" applyNumberFormat="1" applyFill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horizontal="left" vertical="center" indent="3"/>
    </xf>
    <xf numFmtId="0" fontId="11" fillId="0" borderId="0" xfId="0" applyFont="1" applyAlignment="1">
      <alignment horizontal="left" vertical="center" indent="1"/>
    </xf>
    <xf numFmtId="0" fontId="0" fillId="4" borderId="0" xfId="0" quotePrefix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2"/>
    </xf>
    <xf numFmtId="0" fontId="13" fillId="4" borderId="1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quotePrefix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2" fontId="0" fillId="4" borderId="4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Fill="1" applyBorder="1" applyAlignment="1">
      <alignment horizontal="left" vertical="center" indent="1"/>
    </xf>
    <xf numFmtId="1" fontId="0" fillId="4" borderId="4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quotePrefix="1" applyFont="1" applyAlignment="1">
      <alignment horizontal="left" vertical="center"/>
    </xf>
    <xf numFmtId="0" fontId="14" fillId="4" borderId="0" xfId="0" applyFont="1" applyFill="1" applyAlignment="1">
      <alignment horizontal="left" vertical="center" indent="1"/>
    </xf>
    <xf numFmtId="0" fontId="14" fillId="4" borderId="4" xfId="0" applyFont="1" applyFill="1" applyBorder="1" applyAlignment="1">
      <alignment horizontal="left" vertical="center" indent="1"/>
    </xf>
    <xf numFmtId="0" fontId="16" fillId="4" borderId="0" xfId="0" applyFont="1" applyFill="1" applyAlignment="1">
      <alignment horizontal="left" vertical="center" indent="1"/>
    </xf>
    <xf numFmtId="0" fontId="14" fillId="4" borderId="4" xfId="0" quotePrefix="1" applyFont="1" applyFill="1" applyBorder="1" applyAlignment="1">
      <alignment horizontal="left" vertical="center" indent="1"/>
    </xf>
    <xf numFmtId="0" fontId="14" fillId="0" borderId="0" xfId="0" applyFont="1" applyFill="1" applyAlignment="1">
      <alignment vertical="center"/>
    </xf>
    <xf numFmtId="0" fontId="8" fillId="0" borderId="0" xfId="0" quotePrefix="1" applyFont="1" applyAlignment="1">
      <alignment vertical="center"/>
    </xf>
    <xf numFmtId="0" fontId="17" fillId="0" borderId="0" xfId="0" applyFont="1" applyAlignment="1">
      <alignment vertical="center"/>
    </xf>
    <xf numFmtId="0" fontId="3" fillId="6" borderId="0" xfId="0" applyFont="1" applyFill="1" applyAlignment="1">
      <alignment horizontal="left" vertical="center"/>
    </xf>
    <xf numFmtId="37" fontId="0" fillId="7" borderId="0" xfId="0" applyNumberFormat="1" applyFill="1" applyAlignment="1">
      <alignment vertical="center"/>
    </xf>
    <xf numFmtId="0" fontId="0" fillId="7" borderId="4" xfId="0" quotePrefix="1" applyFill="1" applyBorder="1" applyAlignment="1">
      <alignment horizontal="center" vertical="center"/>
    </xf>
    <xf numFmtId="0" fontId="0" fillId="7" borderId="0" xfId="0" quotePrefix="1" applyFill="1" applyAlignment="1">
      <alignment horizontal="left" vertical="center" indent="1"/>
    </xf>
    <xf numFmtId="164" fontId="0" fillId="7" borderId="1" xfId="0" applyNumberFormat="1" applyFill="1" applyBorder="1" applyAlignment="1">
      <alignment horizontal="left" vertical="center" indent="1"/>
    </xf>
    <xf numFmtId="0" fontId="3" fillId="6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indent="1"/>
    </xf>
    <xf numFmtId="0" fontId="0" fillId="7" borderId="1" xfId="0" quotePrefix="1" applyFill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4" borderId="0" xfId="0" applyFont="1" applyFill="1" applyAlignment="1">
      <alignment horizontal="left" vertical="center" indent="1"/>
    </xf>
    <xf numFmtId="0" fontId="18" fillId="0" borderId="0" xfId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quotePrefix="1" applyFont="1" applyAlignme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18" fillId="4" borderId="0" xfId="1" applyFill="1" applyAlignment="1">
      <alignment horizontal="center" vertical="center"/>
    </xf>
    <xf numFmtId="0" fontId="18" fillId="4" borderId="4" xfId="1" applyFill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18" fillId="0" borderId="0" xfId="1" applyBorder="1" applyAlignment="1">
      <alignment vertical="center"/>
    </xf>
    <xf numFmtId="0" fontId="22" fillId="4" borderId="4" xfId="1" applyFont="1" applyFill="1" applyBorder="1" applyAlignment="1">
      <alignment horizontal="center" vertical="center"/>
    </xf>
    <xf numFmtId="39" fontId="20" fillId="4" borderId="0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18" fillId="0" borderId="0" xfId="1" applyFill="1" applyAlignment="1">
      <alignment vertical="center"/>
    </xf>
    <xf numFmtId="0" fontId="22" fillId="0" borderId="0" xfId="1" applyNumberFormat="1" applyFont="1" applyFill="1" applyBorder="1" applyAlignment="1">
      <alignment horizontal="center" vertical="center"/>
    </xf>
    <xf numFmtId="0" fontId="22" fillId="0" borderId="4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0" fontId="22" fillId="0" borderId="4" xfId="1" applyNumberFormat="1" applyFont="1" applyFill="1" applyBorder="1" applyAlignment="1">
      <alignment horizontal="left" vertical="center"/>
    </xf>
    <xf numFmtId="39" fontId="22" fillId="4" borderId="0" xfId="1" quotePrefix="1" applyNumberFormat="1" applyFont="1" applyFill="1" applyBorder="1" applyAlignment="1">
      <alignment horizontal="center" vertical="center"/>
    </xf>
    <xf numFmtId="37" fontId="22" fillId="4" borderId="0" xfId="1" applyNumberFormat="1" applyFont="1" applyFill="1" applyBorder="1" applyAlignment="1">
      <alignment horizontal="right" vertical="center"/>
    </xf>
    <xf numFmtId="37" fontId="22" fillId="4" borderId="0" xfId="1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9" borderId="0" xfId="0" applyFill="1" applyAlignment="1">
      <alignment vertical="center"/>
    </xf>
    <xf numFmtId="0" fontId="3" fillId="9" borderId="0" xfId="0" applyFont="1" applyFill="1" applyAlignment="1">
      <alignment horizontal="center" vertical="center"/>
    </xf>
    <xf numFmtId="167" fontId="0" fillId="4" borderId="0" xfId="0" applyNumberFormat="1" applyFill="1" applyAlignment="1">
      <alignment horizontal="left" vertical="center" indent="1"/>
    </xf>
    <xf numFmtId="0" fontId="3" fillId="9" borderId="2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 indent="1"/>
    </xf>
    <xf numFmtId="0" fontId="3" fillId="5" borderId="10" xfId="0" applyFont="1" applyFill="1" applyBorder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0" fontId="0" fillId="0" borderId="0" xfId="1" applyFont="1" applyAlignment="1">
      <alignment vertical="center"/>
    </xf>
    <xf numFmtId="0" fontId="18" fillId="10" borderId="1" xfId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165" fontId="18" fillId="11" borderId="0" xfId="1" applyNumberFormat="1" applyFill="1" applyAlignment="1">
      <alignment horizontal="right" vertical="center" indent="1"/>
    </xf>
    <xf numFmtId="166" fontId="18" fillId="11" borderId="0" xfId="1" applyNumberFormat="1" applyFill="1" applyAlignment="1">
      <alignment horizontal="right" vertical="center" indent="1"/>
    </xf>
    <xf numFmtId="0" fontId="3" fillId="2" borderId="0" xfId="1" applyFont="1" applyFill="1" applyAlignment="1">
      <alignment horizontal="left" vertical="center" indent="1"/>
    </xf>
    <xf numFmtId="0" fontId="0" fillId="4" borderId="0" xfId="0" quotePrefix="1" applyFill="1" applyAlignment="1">
      <alignment vertical="center"/>
    </xf>
    <xf numFmtId="0" fontId="0" fillId="4" borderId="0" xfId="0" applyFill="1" applyAlignment="1">
      <alignment vertical="center"/>
    </xf>
    <xf numFmtId="0" fontId="26" fillId="4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7" fillId="0" borderId="0" xfId="0" applyFont="1" applyAlignment="1">
      <alignment vertical="center"/>
    </xf>
    <xf numFmtId="0" fontId="3" fillId="9" borderId="4" xfId="0" applyFont="1" applyFill="1" applyBorder="1" applyAlignment="1">
      <alignment horizontal="center" vertical="center"/>
    </xf>
    <xf numFmtId="0" fontId="0" fillId="4" borderId="4" xfId="0" quotePrefix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4" xfId="0" quotePrefix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" fillId="5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8" borderId="0" xfId="0" quotePrefix="1" applyFont="1" applyFill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0" fillId="0" borderId="0" xfId="0" quotePrefix="1" applyFont="1"/>
    <xf numFmtId="0" fontId="0" fillId="4" borderId="1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quotePrefix="1" applyFont="1" applyAlignment="1">
      <alignment vertical="center"/>
    </xf>
    <xf numFmtId="0" fontId="0" fillId="10" borderId="0" xfId="0" quotePrefix="1" applyFill="1" applyAlignment="1">
      <alignment vertical="center"/>
    </xf>
    <xf numFmtId="0" fontId="0" fillId="4" borderId="5" xfId="0" applyFill="1" applyBorder="1" applyAlignment="1">
      <alignment horizontal="left" vertical="center" indent="1"/>
    </xf>
    <xf numFmtId="0" fontId="0" fillId="4" borderId="5" xfId="0" applyFill="1" applyBorder="1" applyAlignment="1">
      <alignment vertical="center"/>
    </xf>
    <xf numFmtId="0" fontId="21" fillId="0" borderId="0" xfId="0" applyFont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4" borderId="0" xfId="0" quotePrefix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10" borderId="1" xfId="0" applyFill="1" applyBorder="1" applyAlignment="1">
      <alignment horizontal="left" vertical="center" indent="2"/>
    </xf>
    <xf numFmtId="0" fontId="0" fillId="10" borderId="5" xfId="0" applyFill="1" applyBorder="1" applyAlignment="1">
      <alignment horizontal="left" vertical="center" indent="1"/>
    </xf>
    <xf numFmtId="0" fontId="7" fillId="0" borderId="0" xfId="0" quotePrefix="1" applyFont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4" fontId="0" fillId="4" borderId="1" xfId="0" applyNumberFormat="1" applyFill="1" applyBorder="1" applyAlignment="1">
      <alignment horizontal="left" vertical="center" indent="1"/>
    </xf>
    <xf numFmtId="0" fontId="0" fillId="4" borderId="0" xfId="0" applyFill="1" applyBorder="1" applyAlignment="1">
      <alignment horizontal="left" vertical="center" indent="1"/>
    </xf>
    <xf numFmtId="0" fontId="0" fillId="10" borderId="5" xfId="0" applyFill="1" applyBorder="1" applyAlignment="1">
      <alignment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" fontId="0" fillId="10" borderId="4" xfId="0" applyNumberFormat="1" applyFill="1" applyBorder="1" applyAlignment="1">
      <alignment horizontal="center" vertical="center"/>
    </xf>
    <xf numFmtId="4" fontId="0" fillId="10" borderId="4" xfId="0" applyNumberFormat="1" applyFill="1" applyBorder="1" applyAlignment="1">
      <alignment horizontal="center" vertical="center"/>
    </xf>
    <xf numFmtId="0" fontId="0" fillId="10" borderId="0" xfId="0" quotePrefix="1" applyFill="1" applyAlignment="1">
      <alignment horizontal="left" vertical="center" indent="1"/>
    </xf>
    <xf numFmtId="0" fontId="3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quotePrefix="1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left" vertical="center" indent="1"/>
    </xf>
    <xf numFmtId="0" fontId="0" fillId="4" borderId="4" xfId="1" quotePrefix="1" applyFont="1" applyFill="1" applyBorder="1" applyAlignment="1">
      <alignment horizontal="center" vertical="center"/>
    </xf>
    <xf numFmtId="0" fontId="2" fillId="12" borderId="4" xfId="1" quotePrefix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0" fillId="10" borderId="4" xfId="0" quotePrefix="1" applyFill="1" applyBorder="1" applyAlignment="1">
      <alignment horizontal="left" vertical="center" indent="1"/>
    </xf>
    <xf numFmtId="0" fontId="0" fillId="7" borderId="0" xfId="0" applyFill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left" vertical="center" indent="1"/>
    </xf>
    <xf numFmtId="0" fontId="0" fillId="4" borderId="8" xfId="0" applyFill="1" applyBorder="1" applyAlignment="1">
      <alignment vertical="center"/>
    </xf>
    <xf numFmtId="0" fontId="30" fillId="7" borderId="0" xfId="0" applyFont="1" applyFill="1" applyAlignment="1">
      <alignment horizontal="right" vertical="center" indent="1"/>
    </xf>
    <xf numFmtId="0" fontId="5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6" borderId="2" xfId="0" quotePrefix="1" applyFont="1" applyFill="1" applyBorder="1" applyAlignment="1">
      <alignment horizontal="center" vertical="center"/>
    </xf>
    <xf numFmtId="0" fontId="3" fillId="8" borderId="0" xfId="1" quotePrefix="1" applyFont="1" applyFill="1" applyAlignment="1">
      <alignment horizontal="center" vertical="center"/>
    </xf>
    <xf numFmtId="0" fontId="3" fillId="8" borderId="0" xfId="1" applyFont="1" applyFill="1" applyAlignment="1">
      <alignment horizontal="center" vertical="center"/>
    </xf>
    <xf numFmtId="39" fontId="3" fillId="3" borderId="8" xfId="1" applyNumberFormat="1" applyFont="1" applyFill="1" applyBorder="1" applyAlignment="1">
      <alignment horizontal="center" vertical="center"/>
    </xf>
    <xf numFmtId="39" fontId="3" fillId="3" borderId="9" xfId="1" applyNumberFormat="1" applyFont="1" applyFill="1" applyBorder="1" applyAlignment="1">
      <alignment horizontal="center" vertical="center"/>
    </xf>
    <xf numFmtId="39" fontId="3" fillId="3" borderId="2" xfId="1" applyNumberFormat="1" applyFont="1" applyFill="1" applyBorder="1" applyAlignment="1">
      <alignment horizontal="center" vertical="center"/>
    </xf>
    <xf numFmtId="0" fontId="32" fillId="0" borderId="1" xfId="1" applyFont="1" applyBorder="1" applyAlignment="1">
      <alignment horizontal="left" vertical="center" wrapText="1"/>
    </xf>
    <xf numFmtId="0" fontId="32" fillId="0" borderId="0" xfId="1" applyFont="1" applyBorder="1" applyAlignment="1">
      <alignment horizontal="left" vertical="center" wrapText="1"/>
    </xf>
    <xf numFmtId="0" fontId="0" fillId="7" borderId="0" xfId="0" quotePrefix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left" vertical="center" indent="1"/>
    </xf>
    <xf numFmtId="0" fontId="14" fillId="10" borderId="0" xfId="0" applyFont="1" applyFill="1" applyAlignment="1">
      <alignment horizontal="left" vertical="center" wrapText="1" indent="1"/>
    </xf>
    <xf numFmtId="0" fontId="3" fillId="9" borderId="13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8" borderId="0" xfId="0" quotePrefix="1" applyFont="1" applyFill="1" applyAlignment="1">
      <alignment horizontal="center" vertical="center"/>
    </xf>
    <xf numFmtId="0" fontId="3" fillId="9" borderId="0" xfId="0" quotePrefix="1" applyFont="1" applyFill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left" vertical="center" wrapText="1" indent="1"/>
    </xf>
    <xf numFmtId="0" fontId="23" fillId="7" borderId="0" xfId="0" applyFont="1" applyFill="1" applyAlignment="1">
      <alignment horizontal="left" vertical="center" wrapText="1" indent="1"/>
    </xf>
    <xf numFmtId="0" fontId="32" fillId="7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 3" xfId="1"/>
  </cellStyles>
  <dxfs count="2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9" defaultPivotStyle="PivotStyleLight16"/>
  <colors>
    <mruColors>
      <color rgb="FF0000FF"/>
      <color rgb="FF074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A$4" horiz="1" max="2" min="1" page="10"/>
</file>

<file path=xl/ctrlProps/ctrlProp10.xml><?xml version="1.0" encoding="utf-8"?>
<formControlPr xmlns="http://schemas.microsoft.com/office/spreadsheetml/2009/9/main" objectType="Scroll" dx="16" fmlaLink="$F$17" horiz="1" max="9" min="1" page="10"/>
</file>

<file path=xl/ctrlProps/ctrlProp11.xml><?xml version="1.0" encoding="utf-8"?>
<formControlPr xmlns="http://schemas.microsoft.com/office/spreadsheetml/2009/9/main" objectType="Scroll" dx="16" fmlaLink="$F$18" horiz="1" max="9" min="1" page="10" val="4"/>
</file>

<file path=xl/ctrlProps/ctrlProp12.xml><?xml version="1.0" encoding="utf-8"?>
<formControlPr xmlns="http://schemas.microsoft.com/office/spreadsheetml/2009/9/main" objectType="Scroll" dx="16" fmlaLink="$F$10" horiz="1" inc="5" max="325" min="275" page="10" val="280"/>
</file>

<file path=xl/ctrlProps/ctrlProp13.xml><?xml version="1.0" encoding="utf-8"?>
<formControlPr xmlns="http://schemas.microsoft.com/office/spreadsheetml/2009/9/main" objectType="Scroll" dx="16" fmlaLink="$E$11" horiz="1" max="2014" min="2010" page="10" val="2012"/>
</file>

<file path=xl/ctrlProps/ctrlProp14.xml><?xml version="1.0" encoding="utf-8"?>
<formControlPr xmlns="http://schemas.microsoft.com/office/spreadsheetml/2009/9/main" objectType="Scroll" dx="16" fmlaLink="$E$10" horiz="1" inc="5" max="80" min="60" page="10" val="75"/>
</file>

<file path=xl/ctrlProps/ctrlProp2.xml><?xml version="1.0" encoding="utf-8"?>
<formControlPr xmlns="http://schemas.microsoft.com/office/spreadsheetml/2009/9/main" objectType="Scroll" dx="16" fmlaLink="$A$7" horiz="1" max="5" min="1" page="10" val="5"/>
</file>

<file path=xl/ctrlProps/ctrlProp3.xml><?xml version="1.0" encoding="utf-8"?>
<formControlPr xmlns="http://schemas.microsoft.com/office/spreadsheetml/2009/9/main" objectType="Scroll" dx="16" fmlaLink="$A$8" horiz="1" inc="25" max="7500" min="250" page="10" val="4250"/>
</file>

<file path=xl/ctrlProps/ctrlProp4.xml><?xml version="1.0" encoding="utf-8"?>
<formControlPr xmlns="http://schemas.microsoft.com/office/spreadsheetml/2009/9/main" objectType="Scroll" dx="16" fmlaLink="$A$9" horiz="1" inc="25" max="7500" min="250" page="10" val="4275"/>
</file>

<file path=xl/ctrlProps/ctrlProp5.xml><?xml version="1.0" encoding="utf-8"?>
<formControlPr xmlns="http://schemas.microsoft.com/office/spreadsheetml/2009/9/main" objectType="Scroll" dx="16" fmlaLink="$E$3" horiz="1" inc="5" max="75" min="60" page="10" val="60"/>
</file>

<file path=xl/ctrlProps/ctrlProp6.xml><?xml version="1.0" encoding="utf-8"?>
<formControlPr xmlns="http://schemas.microsoft.com/office/spreadsheetml/2009/9/main" objectType="Scroll" dx="22" fmlaLink="$N$13" horiz="1" max="2" min="1" page="10"/>
</file>

<file path=xl/ctrlProps/ctrlProp7.xml><?xml version="1.0" encoding="utf-8"?>
<formControlPr xmlns="http://schemas.microsoft.com/office/spreadsheetml/2009/9/main" objectType="Scroll" dx="22" fmlaLink="$N$13" horiz="1" max="2" min="1" page="10"/>
</file>

<file path=xl/ctrlProps/ctrlProp8.xml><?xml version="1.0" encoding="utf-8"?>
<formControlPr xmlns="http://schemas.microsoft.com/office/spreadsheetml/2009/9/main" objectType="Scroll" dx="22" fmlaLink="$L$12" horiz="1" max="10" min="1" page="10" val="6"/>
</file>

<file path=xl/ctrlProps/ctrlProp9.xml><?xml version="1.0" encoding="utf-8"?>
<formControlPr xmlns="http://schemas.microsoft.com/office/spreadsheetml/2009/9/main" objectType="Scroll" dx="22" fmlaLink="$A$11" horiz="1" max="20" page="10" val="9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0</xdr:rowOff>
    </xdr:from>
    <xdr:to>
      <xdr:col>11</xdr:col>
      <xdr:colOff>600075</xdr:colOff>
      <xdr:row>19</xdr:row>
      <xdr:rowOff>73549</xdr:rowOff>
    </xdr:to>
    <xdr:grpSp>
      <xdr:nvGrpSpPr>
        <xdr:cNvPr id="4" name="Grup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pSpPr/>
      </xdr:nvGrpSpPr>
      <xdr:grpSpPr>
        <a:xfrm>
          <a:off x="390526" y="1085850"/>
          <a:ext cx="6696074" cy="2740549"/>
          <a:chOff x="390526" y="952500"/>
          <a:chExt cx="6696074" cy="2740549"/>
        </a:xfrm>
      </xdr:grpSpPr>
      <xdr:pic>
        <xdr:nvPicPr>
          <xdr:cNvPr id="2" name="Gambar 1">
            <a:extLst>
              <a:ext uri="{FF2B5EF4-FFF2-40B4-BE49-F238E27FC236}">
                <a16:creationId xmlns:a16="http://schemas.microsoft.com/office/drawing/2014/main" id="{00000000-0008-0000-10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6" y="952500"/>
            <a:ext cx="6696074" cy="2740549"/>
          </a:xfrm>
          <a:prstGeom prst="rect">
            <a:avLst/>
          </a:prstGeom>
        </xdr:spPr>
      </xdr:pic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SpPr/>
        </xdr:nvSpPr>
        <xdr:spPr>
          <a:xfrm>
            <a:off x="6505575" y="2828925"/>
            <a:ext cx="542925" cy="2286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  <xdr:twoCellAnchor>
    <xdr:from>
      <xdr:col>20</xdr:col>
      <xdr:colOff>9525</xdr:colOff>
      <xdr:row>10</xdr:row>
      <xdr:rowOff>161925</xdr:rowOff>
    </xdr:from>
    <xdr:to>
      <xdr:col>20</xdr:col>
      <xdr:colOff>600075</xdr:colOff>
      <xdr:row>12</xdr:row>
      <xdr:rowOff>38100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/>
      </xdr:nvSpPr>
      <xdr:spPr>
        <a:xfrm>
          <a:off x="11306175" y="2066925"/>
          <a:ext cx="59055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28575</xdr:rowOff>
        </xdr:from>
        <xdr:to>
          <xdr:col>3</xdr:col>
          <xdr:colOff>809625</xdr:colOff>
          <xdr:row>2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561975</xdr:colOff>
          <xdr:row>12</xdr:row>
          <xdr:rowOff>28575</xdr:rowOff>
        </xdr:from>
        <xdr:to>
          <xdr:col>11</xdr:col>
          <xdr:colOff>1047750</xdr:colOff>
          <xdr:row>12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7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561975</xdr:colOff>
          <xdr:row>12</xdr:row>
          <xdr:rowOff>28575</xdr:rowOff>
        </xdr:from>
        <xdr:to>
          <xdr:col>11</xdr:col>
          <xdr:colOff>1047750</xdr:colOff>
          <xdr:row>12</xdr:row>
          <xdr:rowOff>190500</xdr:rowOff>
        </xdr:to>
        <xdr:sp macro="" textlink="">
          <xdr:nvSpPr>
            <xdr:cNvPr id="30721" name="Scroll Bar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8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180975</xdr:rowOff>
    </xdr:from>
    <xdr:to>
      <xdr:col>6</xdr:col>
      <xdr:colOff>47625</xdr:colOff>
      <xdr:row>36</xdr:row>
      <xdr:rowOff>142875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05025"/>
          <a:ext cx="6924675" cy="50006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800100</xdr:colOff>
          <xdr:row>11</xdr:row>
          <xdr:rowOff>28575</xdr:rowOff>
        </xdr:from>
        <xdr:to>
          <xdr:col>9</xdr:col>
          <xdr:colOff>371475</xdr:colOff>
          <xdr:row>11</xdr:row>
          <xdr:rowOff>190500</xdr:rowOff>
        </xdr:to>
        <xdr:sp macro="" textlink="">
          <xdr:nvSpPr>
            <xdr:cNvPr id="35841" name="Scroll Bar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28575</xdr:rowOff>
        </xdr:from>
        <xdr:to>
          <xdr:col>3</xdr:col>
          <xdr:colOff>581025</xdr:colOff>
          <xdr:row>10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B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28575</xdr:rowOff>
        </xdr:from>
        <xdr:to>
          <xdr:col>3</xdr:col>
          <xdr:colOff>542925</xdr:colOff>
          <xdr:row>16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C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C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9</xdr:row>
          <xdr:rowOff>19050</xdr:rowOff>
        </xdr:from>
        <xdr:to>
          <xdr:col>3</xdr:col>
          <xdr:colOff>400050</xdr:colOff>
          <xdr:row>9</xdr:row>
          <xdr:rowOff>180975</xdr:rowOff>
        </xdr:to>
        <xdr:sp macro="" textlink="">
          <xdr:nvSpPr>
            <xdr:cNvPr id="52225" name="Scroll Bar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D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10</xdr:row>
          <xdr:rowOff>9525</xdr:rowOff>
        </xdr:from>
        <xdr:to>
          <xdr:col>3</xdr:col>
          <xdr:colOff>400050</xdr:colOff>
          <xdr:row>10</xdr:row>
          <xdr:rowOff>171450</xdr:rowOff>
        </xdr:to>
        <xdr:sp macro="" textlink="">
          <xdr:nvSpPr>
            <xdr:cNvPr id="52226" name="Scroll Bar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D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28575</xdr:rowOff>
        </xdr:from>
        <xdr:to>
          <xdr:col>3</xdr:col>
          <xdr:colOff>571500</xdr:colOff>
          <xdr:row>9</xdr:row>
          <xdr:rowOff>190500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E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B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FORMULATEXT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/>
      <sheetData sheetId="1">
        <row r="11">
          <cell r="H11" t="str">
            <v>HIJAU</v>
          </cell>
        </row>
        <row r="12">
          <cell r="F12" t="str">
            <v>MERAH</v>
          </cell>
        </row>
      </sheetData>
      <sheetData sheetId="2"/>
      <sheetData sheetId="3"/>
      <sheetData sheetId="4"/>
      <sheetData sheetId="5"/>
      <sheetData sheetId="6">
        <row r="10">
          <cell r="B10">
            <v>1</v>
          </cell>
          <cell r="C10" t="str">
            <v>15-001</v>
          </cell>
          <cell r="D10" t="str">
            <v>Diana</v>
          </cell>
          <cell r="E10" t="str">
            <v>Akuntansi</v>
          </cell>
          <cell r="F10" t="str">
            <v>Bogor</v>
          </cell>
        </row>
        <row r="11">
          <cell r="B11">
            <v>2</v>
          </cell>
          <cell r="C11" t="str">
            <v>15-002</v>
          </cell>
          <cell r="D11" t="str">
            <v>Susanti</v>
          </cell>
          <cell r="E11" t="str">
            <v>Arsitektur</v>
          </cell>
          <cell r="F11" t="str">
            <v>Tangerang</v>
          </cell>
        </row>
        <row r="12">
          <cell r="B12">
            <v>3</v>
          </cell>
          <cell r="C12" t="str">
            <v>15-003</v>
          </cell>
          <cell r="D12" t="str">
            <v>Hartadi</v>
          </cell>
          <cell r="E12" t="str">
            <v>Arsitektur</v>
          </cell>
          <cell r="F12" t="str">
            <v>Jakarta</v>
          </cell>
        </row>
        <row r="13">
          <cell r="B13">
            <v>4</v>
          </cell>
          <cell r="C13" t="str">
            <v>15-004</v>
          </cell>
          <cell r="D13" t="str">
            <v>Tommy</v>
          </cell>
          <cell r="E13" t="str">
            <v>Manajemen</v>
          </cell>
          <cell r="F13" t="str">
            <v>Bekasi</v>
          </cell>
        </row>
        <row r="14">
          <cell r="B14">
            <v>5</v>
          </cell>
          <cell r="C14" t="str">
            <v>15-005</v>
          </cell>
          <cell r="D14" t="str">
            <v>Herlambang</v>
          </cell>
          <cell r="E14" t="str">
            <v>Manajemen</v>
          </cell>
          <cell r="F14" t="str">
            <v>Purwokerto</v>
          </cell>
        </row>
        <row r="15">
          <cell r="B15">
            <v>6</v>
          </cell>
          <cell r="C15" t="str">
            <v>15-006</v>
          </cell>
          <cell r="D15" t="str">
            <v>Poltak</v>
          </cell>
          <cell r="E15" t="str">
            <v>Teknik Sipil</v>
          </cell>
          <cell r="F15" t="str">
            <v>Bogor</v>
          </cell>
        </row>
        <row r="16">
          <cell r="B16">
            <v>7</v>
          </cell>
          <cell r="C16" t="str">
            <v>15-007</v>
          </cell>
          <cell r="D16" t="str">
            <v>Asep</v>
          </cell>
          <cell r="E16" t="str">
            <v>Teknik Sipil</v>
          </cell>
          <cell r="F16" t="str">
            <v>Bandung</v>
          </cell>
        </row>
        <row r="17">
          <cell r="B17">
            <v>8</v>
          </cell>
          <cell r="C17" t="str">
            <v>15-008</v>
          </cell>
          <cell r="D17" t="str">
            <v>Diandra</v>
          </cell>
          <cell r="E17" t="str">
            <v>Akuntansi</v>
          </cell>
          <cell r="F17" t="str">
            <v>Jakarta</v>
          </cell>
        </row>
        <row r="18">
          <cell r="B18">
            <v>9</v>
          </cell>
          <cell r="C18" t="str">
            <v>15-009</v>
          </cell>
          <cell r="D18" t="str">
            <v>Santoso</v>
          </cell>
          <cell r="E18" t="str">
            <v>Teknik Informatika</v>
          </cell>
          <cell r="F18" t="str">
            <v>Bogor</v>
          </cell>
        </row>
        <row r="19">
          <cell r="B19">
            <v>10</v>
          </cell>
          <cell r="C19" t="str">
            <v>15-010</v>
          </cell>
          <cell r="D19" t="str">
            <v>Deviana</v>
          </cell>
          <cell r="E19" t="str">
            <v>Teknik Informatika</v>
          </cell>
          <cell r="F19" t="str">
            <v>Bekasi</v>
          </cell>
        </row>
      </sheetData>
      <sheetData sheetId="7"/>
      <sheetData sheetId="8"/>
      <sheetData sheetId="9"/>
      <sheetData sheetId="10"/>
      <sheetData sheetId="11"/>
      <sheetData sheetId="12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3"/>
      <sheetData sheetId="14"/>
      <sheetData sheetId="15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showGridLines="0" workbookViewId="0">
      <selection activeCell="C4" sqref="C4:D4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5.570312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7.1406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9" t="s">
        <v>7</v>
      </c>
    </row>
    <row r="3" spans="1:10" ht="28.5" customHeight="1" x14ac:dyDescent="0.25">
      <c r="B3" s="181" t="s">
        <v>12</v>
      </c>
      <c r="C3" s="181"/>
      <c r="D3" s="181"/>
      <c r="E3" s="181"/>
      <c r="F3" s="181"/>
      <c r="G3" s="181"/>
      <c r="H3" s="181"/>
    </row>
    <row r="4" spans="1:10" ht="17.25" customHeight="1" x14ac:dyDescent="0.25">
      <c r="A4" s="10">
        <v>1</v>
      </c>
      <c r="B4" s="17" t="s">
        <v>0</v>
      </c>
      <c r="C4" s="178" t="str">
        <f>IF(A4=1,"TERPENUHI","TIDAK TERPENUHI")</f>
        <v>TERPENUHI</v>
      </c>
      <c r="D4" s="178"/>
      <c r="E4" s="179" t="s">
        <v>1</v>
      </c>
      <c r="F4" s="180"/>
      <c r="G4" s="178" t="str">
        <f>"PERINTAH "&amp;IF(A4=1,"A","B")</f>
        <v>PERINTAH A</v>
      </c>
      <c r="H4" s="178"/>
    </row>
    <row r="5" spans="1:10" x14ac:dyDescent="0.25">
      <c r="A5" s="10"/>
    </row>
    <row r="6" spans="1:10" x14ac:dyDescent="0.25">
      <c r="A6" s="10"/>
      <c r="B6" s="15" t="s">
        <v>2</v>
      </c>
    </row>
    <row r="7" spans="1:10" ht="16.5" customHeight="1" x14ac:dyDescent="0.25">
      <c r="A7" s="10">
        <v>5</v>
      </c>
      <c r="B7" s="3" t="s">
        <v>3</v>
      </c>
      <c r="C7" s="4"/>
      <c r="D7" s="6" t="str">
        <f>IF(A7=1,"Sepatu",IF(A7=2,"Baju",IF(A7=3,"Ponsel",IF(A7=4,"Kamera","Komputer"))))</f>
        <v>Komputer</v>
      </c>
      <c r="E7" s="7"/>
      <c r="F7" s="7"/>
      <c r="H7" s="15" t="s">
        <v>8</v>
      </c>
    </row>
    <row r="8" spans="1:10" ht="16.5" customHeight="1" x14ac:dyDescent="0.25">
      <c r="A8" s="10">
        <v>4250</v>
      </c>
      <c r="B8" s="3" t="s">
        <v>4</v>
      </c>
      <c r="C8" s="4"/>
      <c r="D8" s="8">
        <f>A8*1000</f>
        <v>4250000</v>
      </c>
      <c r="E8" s="7"/>
      <c r="F8" s="7"/>
      <c r="H8" s="3" t="s">
        <v>9</v>
      </c>
      <c r="I8" s="4"/>
      <c r="J8" s="6" t="str">
        <f>"uang senilai Rp "&amp;TEXT(D8,"#.###")</f>
        <v>uang senilai Rp 4.250.000</v>
      </c>
    </row>
    <row r="9" spans="1:10" ht="16.5" customHeight="1" x14ac:dyDescent="0.25">
      <c r="A9" s="10">
        <v>4275</v>
      </c>
      <c r="B9" s="3" t="s">
        <v>5</v>
      </c>
      <c r="C9" s="4"/>
      <c r="D9" s="8">
        <f>A9*1000</f>
        <v>4275000</v>
      </c>
      <c r="E9" s="7"/>
      <c r="F9" s="7"/>
      <c r="H9" s="3" t="s">
        <v>10</v>
      </c>
      <c r="I9" s="4"/>
      <c r="J9" s="6" t="str">
        <f>"membeli "&amp;D7</f>
        <v>membeli Komputer</v>
      </c>
    </row>
    <row r="10" spans="1:10" ht="16.5" customHeight="1" x14ac:dyDescent="0.25">
      <c r="B10" s="3" t="s">
        <v>6</v>
      </c>
      <c r="C10" s="4"/>
      <c r="D10" s="6" t="str">
        <f>IF(D9&gt;=D8,"YA","TIDAK")</f>
        <v>YA</v>
      </c>
      <c r="E10" s="7"/>
      <c r="F10" s="7"/>
      <c r="H10" s="3" t="s">
        <v>11</v>
      </c>
      <c r="I10" s="4"/>
      <c r="J10" s="6" t="str">
        <f>"tidak jadi membeli "&amp;D7</f>
        <v>tidak jadi membeli Komputer</v>
      </c>
    </row>
    <row r="11" spans="1:10" ht="16.5" customHeight="1" x14ac:dyDescent="0.25">
      <c r="B11" s="11" t="str">
        <f>"Jadi membeli "&amp;D7&amp;"?"</f>
        <v>Jadi membeli Komputer?</v>
      </c>
      <c r="C11" s="12"/>
      <c r="D11" s="13" t="str">
        <f>IF(D9&gt;=D8,"Pasti, dong!","Tidak, uang masih kurang!")</f>
        <v>Pasti, dong!</v>
      </c>
      <c r="E11" s="14"/>
      <c r="F11" s="14"/>
    </row>
    <row r="12" spans="1:10" x14ac:dyDescent="0.25">
      <c r="B12" s="177" t="str">
        <f>"Karena punya uang Rp "&amp;TEXT(D9,"#.###")&amp;", saya "&amp;IF(D9&gt;=D8," jadi"," tidak jadi ")&amp;" membeli "&amp;D7</f>
        <v>Karena punya uang Rp 4.275.000, saya  jadi membeli Komputer</v>
      </c>
      <c r="C12" s="177"/>
      <c r="D12" s="177"/>
      <c r="E12" s="177"/>
      <c r="F12" s="177"/>
    </row>
    <row r="13" spans="1:10" x14ac:dyDescent="0.25">
      <c r="B13" s="177"/>
      <c r="C13" s="177"/>
      <c r="D13" s="177"/>
      <c r="E13" s="177"/>
      <c r="F13" s="177"/>
    </row>
    <row r="14" spans="1:10" ht="19.5" customHeight="1" x14ac:dyDescent="0.25"/>
  </sheetData>
  <mergeCells count="5">
    <mergeCell ref="B12:F13"/>
    <mergeCell ref="C4:D4"/>
    <mergeCell ref="G4:H4"/>
    <mergeCell ref="E4:F4"/>
    <mergeCell ref="B3:H3"/>
  </mergeCells>
  <conditionalFormatting sqref="C4:D4">
    <cfRule type="notContainsText" dxfId="1" priority="3" operator="notContains" text="TIDAK">
      <formula>ISERROR(SEARCH("TIDAK",C4))</formula>
    </cfRule>
  </conditionalFormatting>
  <conditionalFormatting sqref="G4:H4">
    <cfRule type="containsText" dxfId="0" priority="1" operator="containsText" text="PERINTAH A">
      <formula>NOT(ISERROR(SEARCH("PERINTAH A",G4)))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C9" sqref="C9"/>
    </sheetView>
  </sheetViews>
  <sheetFormatPr defaultRowHeight="15" x14ac:dyDescent="0.25"/>
  <cols>
    <col min="1" max="1" width="5.85546875" style="54" customWidth="1"/>
    <col min="2" max="2" width="20" style="54" customWidth="1"/>
    <col min="3" max="3" width="21.42578125" style="54" customWidth="1"/>
    <col min="4" max="4" width="32.28515625" style="54" customWidth="1"/>
    <col min="5" max="5" width="5.85546875" style="54" customWidth="1"/>
    <col min="6" max="6" width="18.5703125" style="54" customWidth="1"/>
    <col min="7" max="7" width="21.42578125" style="54" customWidth="1"/>
    <col min="8" max="8" width="5.85546875" style="54" customWidth="1"/>
    <col min="9" max="16384" width="9.140625" style="54"/>
  </cols>
  <sheetData>
    <row r="1" spans="2:7" ht="19.5" customHeight="1" x14ac:dyDescent="0.25"/>
    <row r="2" spans="2:7" ht="18.75" x14ac:dyDescent="0.25">
      <c r="B2" s="9" t="s">
        <v>82</v>
      </c>
      <c r="C2" s="55"/>
      <c r="D2" s="55"/>
      <c r="E2" s="55"/>
      <c r="F2" s="55"/>
    </row>
    <row r="3" spans="2:7" x14ac:dyDescent="0.25">
      <c r="B3" s="56" t="s">
        <v>116</v>
      </c>
      <c r="C3" s="55"/>
      <c r="D3" s="55"/>
      <c r="E3" s="55"/>
      <c r="F3" s="55"/>
    </row>
    <row r="4" spans="2:7" x14ac:dyDescent="0.25">
      <c r="B4" s="56" t="s">
        <v>117</v>
      </c>
      <c r="C4" s="55"/>
      <c r="D4" s="55"/>
      <c r="E4" s="55"/>
      <c r="F4" s="55"/>
    </row>
    <row r="5" spans="2:7" x14ac:dyDescent="0.25">
      <c r="B5" s="165" t="s">
        <v>269</v>
      </c>
      <c r="C5" s="55"/>
      <c r="D5" s="55"/>
      <c r="E5" s="55"/>
      <c r="F5" s="55"/>
    </row>
    <row r="6" spans="2:7" x14ac:dyDescent="0.25">
      <c r="C6" s="55"/>
      <c r="D6" s="55"/>
      <c r="E6" s="55"/>
      <c r="F6" s="55"/>
    </row>
    <row r="7" spans="2:7" x14ac:dyDescent="0.25">
      <c r="B7" s="15" t="s">
        <v>2</v>
      </c>
      <c r="C7" s="55"/>
      <c r="D7" s="55"/>
      <c r="E7" s="55"/>
      <c r="F7" s="55"/>
    </row>
    <row r="8" spans="2:7" x14ac:dyDescent="0.25">
      <c r="B8" s="154" t="s">
        <v>119</v>
      </c>
      <c r="C8" s="103" t="s">
        <v>120</v>
      </c>
      <c r="D8" s="169" t="s">
        <v>118</v>
      </c>
      <c r="E8" s="55"/>
      <c r="F8" s="154" t="s">
        <v>119</v>
      </c>
      <c r="G8" s="103" t="s">
        <v>120</v>
      </c>
    </row>
    <row r="9" spans="2:7" x14ac:dyDescent="0.25">
      <c r="B9" s="57">
        <v>1250</v>
      </c>
      <c r="C9" s="60"/>
      <c r="D9" s="75" t="s">
        <v>121</v>
      </c>
      <c r="E9" s="55"/>
      <c r="F9" s="57" t="s">
        <v>124</v>
      </c>
      <c r="G9" s="60"/>
    </row>
    <row r="10" spans="2:7" x14ac:dyDescent="0.25">
      <c r="B10" s="57" t="e">
        <v>#NAME?</v>
      </c>
      <c r="C10" s="58"/>
      <c r="D10" s="61"/>
      <c r="E10" s="55"/>
      <c r="F10" s="57" t="e">
        <v>#REF!</v>
      </c>
      <c r="G10" s="58"/>
    </row>
    <row r="11" spans="2:7" x14ac:dyDescent="0.25">
      <c r="B11" s="57" t="e">
        <f>NA()</f>
        <v>#N/A</v>
      </c>
      <c r="C11" s="58"/>
      <c r="D11" s="61"/>
      <c r="E11" s="55"/>
      <c r="F11" s="57" t="e">
        <v>#NULL!</v>
      </c>
      <c r="G11" s="58"/>
    </row>
    <row r="12" spans="2:7" x14ac:dyDescent="0.25">
      <c r="B12" s="57">
        <v>123</v>
      </c>
      <c r="C12" s="58"/>
      <c r="D12" s="61"/>
      <c r="E12" s="55"/>
      <c r="F12" s="57" t="e">
        <f>4*ER</f>
        <v>#NAME?</v>
      </c>
      <c r="G12" s="58"/>
    </row>
    <row r="13" spans="2:7" x14ac:dyDescent="0.25">
      <c r="B13" s="59" t="s">
        <v>126</v>
      </c>
      <c r="C13" s="58"/>
      <c r="D13" s="61"/>
      <c r="E13" s="55"/>
      <c r="F13" s="59" t="e">
        <v>#NUM!</v>
      </c>
      <c r="G13" s="58"/>
    </row>
    <row r="14" spans="2:7" x14ac:dyDescent="0.25">
      <c r="B14" s="59" t="e">
        <f>0/0</f>
        <v>#DIV/0!</v>
      </c>
      <c r="C14" s="58"/>
      <c r="D14" s="61"/>
      <c r="E14" s="55"/>
      <c r="F14" s="59" t="s">
        <v>125</v>
      </c>
      <c r="G14" s="58"/>
    </row>
    <row r="15" spans="2:7" ht="19.5" customHeight="1" x14ac:dyDescent="0.25"/>
  </sheetData>
  <pageMargins left="0.7" right="0.7" top="0.75" bottom="0.75" header="0.3" footer="0.3"/>
  <ignoredErrors>
    <ignoredError sqref="B14 F12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H15" sqref="H15:I15"/>
    </sheetView>
  </sheetViews>
  <sheetFormatPr defaultRowHeight="15" x14ac:dyDescent="0.25"/>
  <cols>
    <col min="1" max="1" width="13.7109375" style="1" customWidth="1"/>
    <col min="2" max="3" width="9.140625" style="1"/>
    <col min="4" max="4" width="10.28515625" style="1" customWidth="1"/>
    <col min="5" max="5" width="49.85546875" style="1" customWidth="1"/>
    <col min="6" max="6" width="11" style="1" customWidth="1"/>
    <col min="7" max="7" width="5.140625" style="1" customWidth="1"/>
    <col min="8" max="8" width="5.85546875" style="1" customWidth="1"/>
    <col min="9" max="9" width="13.7109375" style="1" customWidth="1"/>
    <col min="10" max="10" width="8.28515625" style="1" customWidth="1"/>
    <col min="11" max="11" width="16.28515625" style="1" customWidth="1"/>
    <col min="12" max="12" width="5.140625" style="1" customWidth="1"/>
    <col min="13" max="13" width="19.85546875" style="1" customWidth="1"/>
    <col min="14" max="14" width="5.85546875" style="1" customWidth="1"/>
    <col min="15" max="17" width="9.140625" style="1"/>
    <col min="18" max="18" width="16.7109375" style="1" customWidth="1"/>
    <col min="19" max="16384" width="9.140625" style="1"/>
  </cols>
  <sheetData>
    <row r="1" spans="1:18" ht="19.5" customHeight="1" x14ac:dyDescent="0.25"/>
    <row r="2" spans="1:18" ht="18.75" x14ac:dyDescent="0.25">
      <c r="B2" s="96" t="s">
        <v>181</v>
      </c>
    </row>
    <row r="4" spans="1:18" x14ac:dyDescent="0.25">
      <c r="A4" s="122" t="s">
        <v>211</v>
      </c>
      <c r="B4" s="122" t="s">
        <v>212</v>
      </c>
      <c r="C4" s="116"/>
      <c r="D4" s="123" t="s">
        <v>120</v>
      </c>
      <c r="E4" s="1" t="s">
        <v>214</v>
      </c>
      <c r="H4" s="124" t="s">
        <v>100</v>
      </c>
      <c r="I4" s="118" t="s">
        <v>211</v>
      </c>
      <c r="J4" s="124" t="s">
        <v>212</v>
      </c>
      <c r="Q4" s="1">
        <v>1</v>
      </c>
      <c r="R4" s="2" t="s">
        <v>205</v>
      </c>
    </row>
    <row r="5" spans="1:18" x14ac:dyDescent="0.25">
      <c r="A5" s="116" t="s">
        <v>205</v>
      </c>
      <c r="B5" s="134">
        <v>105</v>
      </c>
      <c r="C5" s="116"/>
      <c r="D5" s="1" t="e">
        <f>_xlfn.IFNA(VLOOKUP("Seattle",$A$5:$B$10,0),"Not found")</f>
        <v>#VALUE!</v>
      </c>
      <c r="E5" s="41" t="s">
        <v>213</v>
      </c>
      <c r="H5" s="45">
        <v>1</v>
      </c>
      <c r="I5" s="46" t="s">
        <v>205</v>
      </c>
      <c r="J5" s="45">
        <v>105</v>
      </c>
      <c r="Q5" s="1">
        <v>2</v>
      </c>
      <c r="R5" s="2" t="s">
        <v>206</v>
      </c>
    </row>
    <row r="6" spans="1:18" x14ac:dyDescent="0.25">
      <c r="A6" s="116" t="s">
        <v>206</v>
      </c>
      <c r="B6" s="134">
        <v>142</v>
      </c>
      <c r="C6" s="116"/>
      <c r="H6" s="45">
        <v>2</v>
      </c>
      <c r="I6" s="46" t="s">
        <v>206</v>
      </c>
      <c r="J6" s="45">
        <v>142</v>
      </c>
      <c r="Q6" s="1">
        <v>3</v>
      </c>
      <c r="R6" s="2" t="s">
        <v>207</v>
      </c>
    </row>
    <row r="7" spans="1:18" x14ac:dyDescent="0.25">
      <c r="A7" s="116" t="s">
        <v>207</v>
      </c>
      <c r="B7" s="134">
        <v>175</v>
      </c>
      <c r="C7" s="116"/>
      <c r="H7" s="45">
        <v>3</v>
      </c>
      <c r="I7" s="46" t="s">
        <v>207</v>
      </c>
      <c r="J7" s="45">
        <v>175</v>
      </c>
      <c r="Q7" s="1">
        <v>4</v>
      </c>
      <c r="R7" s="2" t="s">
        <v>208</v>
      </c>
    </row>
    <row r="8" spans="1:18" ht="15" customHeight="1" x14ac:dyDescent="0.25">
      <c r="A8" s="116" t="s">
        <v>208</v>
      </c>
      <c r="B8" s="134">
        <v>251</v>
      </c>
      <c r="C8" s="116"/>
      <c r="H8" s="45">
        <v>4</v>
      </c>
      <c r="I8" s="46" t="s">
        <v>208</v>
      </c>
      <c r="J8" s="45">
        <v>251</v>
      </c>
      <c r="Q8" s="1">
        <v>5</v>
      </c>
      <c r="R8" s="2" t="s">
        <v>209</v>
      </c>
    </row>
    <row r="9" spans="1:18" x14ac:dyDescent="0.25">
      <c r="A9" s="116" t="s">
        <v>209</v>
      </c>
      <c r="B9" s="134">
        <v>266</v>
      </c>
      <c r="C9" s="116"/>
      <c r="H9" s="45">
        <v>5</v>
      </c>
      <c r="I9" s="46" t="s">
        <v>209</v>
      </c>
      <c r="J9" s="45">
        <v>266</v>
      </c>
      <c r="Q9" s="1">
        <v>6</v>
      </c>
      <c r="R9" s="2" t="s">
        <v>210</v>
      </c>
    </row>
    <row r="10" spans="1:18" ht="16.5" customHeight="1" x14ac:dyDescent="0.25">
      <c r="A10" s="116" t="s">
        <v>210</v>
      </c>
      <c r="B10" s="134">
        <v>275</v>
      </c>
      <c r="H10" s="45">
        <v>6</v>
      </c>
      <c r="I10" s="46" t="s">
        <v>210</v>
      </c>
      <c r="J10" s="45">
        <v>275</v>
      </c>
      <c r="Q10" s="1">
        <v>7</v>
      </c>
      <c r="R10" s="2" t="s">
        <v>216</v>
      </c>
    </row>
    <row r="11" spans="1:18" x14ac:dyDescent="0.25">
      <c r="Q11" s="1">
        <v>8</v>
      </c>
      <c r="R11" s="2" t="s">
        <v>217</v>
      </c>
    </row>
    <row r="12" spans="1:18" ht="16.5" customHeight="1" x14ac:dyDescent="0.25">
      <c r="H12" s="194" t="s">
        <v>215</v>
      </c>
      <c r="I12" s="194"/>
      <c r="J12" s="99"/>
      <c r="K12" s="6" t="str">
        <f>VLOOKUP(L12,Q4:R13,2)</f>
        <v>Cleveland</v>
      </c>
      <c r="L12" s="1">
        <v>6</v>
      </c>
      <c r="Q12" s="1">
        <v>9</v>
      </c>
      <c r="R12" s="2" t="s">
        <v>160</v>
      </c>
    </row>
    <row r="13" spans="1:18" x14ac:dyDescent="0.25">
      <c r="Q13" s="1">
        <v>10</v>
      </c>
      <c r="R13" s="2" t="s">
        <v>218</v>
      </c>
    </row>
    <row r="14" spans="1:18" x14ac:dyDescent="0.25">
      <c r="H14" s="192" t="s">
        <v>120</v>
      </c>
      <c r="I14" s="192"/>
      <c r="J14" s="191" t="s">
        <v>214</v>
      </c>
      <c r="K14" s="192"/>
      <c r="L14" s="192"/>
      <c r="M14" s="192"/>
    </row>
    <row r="15" spans="1:18" x14ac:dyDescent="0.25">
      <c r="H15" s="189"/>
      <c r="I15" s="190"/>
      <c r="J15" s="28" t="s">
        <v>219</v>
      </c>
      <c r="K15" s="7"/>
      <c r="L15" s="7"/>
      <c r="M15" s="7"/>
    </row>
    <row r="16" spans="1:18" ht="16.5" customHeight="1" x14ac:dyDescent="0.25"/>
    <row r="17" spans="8:13" ht="18.75" x14ac:dyDescent="0.25">
      <c r="H17" s="96" t="s">
        <v>181</v>
      </c>
    </row>
    <row r="18" spans="8:13" x14ac:dyDescent="0.25">
      <c r="H18" s="127" t="s">
        <v>220</v>
      </c>
    </row>
    <row r="19" spans="8:13" x14ac:dyDescent="0.25">
      <c r="H19" s="127" t="s">
        <v>222</v>
      </c>
    </row>
    <row r="20" spans="8:13" x14ac:dyDescent="0.25">
      <c r="H20" s="127" t="s">
        <v>223</v>
      </c>
    </row>
    <row r="21" spans="8:13" x14ac:dyDescent="0.25">
      <c r="H21" s="127" t="s">
        <v>221</v>
      </c>
    </row>
    <row r="22" spans="8:13" x14ac:dyDescent="0.25">
      <c r="K22" s="97"/>
    </row>
    <row r="23" spans="8:13" x14ac:dyDescent="0.25">
      <c r="H23" s="193" t="s">
        <v>224</v>
      </c>
      <c r="I23" s="193"/>
      <c r="J23" s="193"/>
    </row>
    <row r="25" spans="8:13" x14ac:dyDescent="0.25">
      <c r="I25" s="102" t="s">
        <v>225</v>
      </c>
      <c r="J25" s="191" t="s">
        <v>226</v>
      </c>
      <c r="K25" s="192"/>
      <c r="L25" s="192"/>
      <c r="M25" s="192"/>
    </row>
    <row r="26" spans="8:13" x14ac:dyDescent="0.25">
      <c r="I26" s="129" t="s">
        <v>227</v>
      </c>
      <c r="J26" s="130" t="s">
        <v>232</v>
      </c>
      <c r="K26" s="131"/>
      <c r="L26" s="131"/>
      <c r="M26" s="131"/>
    </row>
    <row r="27" spans="8:13" x14ac:dyDescent="0.25">
      <c r="I27" s="132"/>
      <c r="J27" s="133" t="s">
        <v>228</v>
      </c>
      <c r="K27" s="14"/>
      <c r="L27" s="14"/>
      <c r="M27" s="14"/>
    </row>
    <row r="28" spans="8:13" x14ac:dyDescent="0.25">
      <c r="I28" s="45" t="s">
        <v>229</v>
      </c>
      <c r="J28" s="128" t="s">
        <v>230</v>
      </c>
      <c r="K28" s="7"/>
      <c r="L28" s="7"/>
      <c r="M28" s="7"/>
    </row>
    <row r="29" spans="8:13" x14ac:dyDescent="0.25">
      <c r="I29" s="45"/>
      <c r="J29" s="128" t="s">
        <v>231</v>
      </c>
      <c r="K29" s="7"/>
      <c r="L29" s="7"/>
      <c r="M29" s="7"/>
    </row>
    <row r="38" ht="19.5" customHeight="1" x14ac:dyDescent="0.25"/>
  </sheetData>
  <sortState ref="I25:I30">
    <sortCondition ref="I25"/>
  </sortState>
  <mergeCells count="6">
    <mergeCell ref="H15:I15"/>
    <mergeCell ref="J14:M14"/>
    <mergeCell ref="H23:J23"/>
    <mergeCell ref="J25:M25"/>
    <mergeCell ref="H12:I12"/>
    <mergeCell ref="H14:I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3" name="Scroll Bar 1">
              <controlPr defaultSize="0" autoPict="0">
                <anchor moveWithCells="1">
                  <from>
                    <xdr:col>8</xdr:col>
                    <xdr:colOff>800100</xdr:colOff>
                    <xdr:row>11</xdr:row>
                    <xdr:rowOff>28575</xdr:rowOff>
                  </from>
                  <to>
                    <xdr:col>9</xdr:col>
                    <xdr:colOff>371475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G10" sqref="G10"/>
    </sheetView>
  </sheetViews>
  <sheetFormatPr defaultRowHeight="15" x14ac:dyDescent="0.25"/>
  <cols>
    <col min="1" max="1" width="5.85546875" style="1" customWidth="1"/>
    <col min="2" max="2" width="17.7109375" style="1" customWidth="1"/>
    <col min="3" max="3" width="1.42578125" style="1" customWidth="1"/>
    <col min="4" max="4" width="10" style="1" customWidth="1"/>
    <col min="5" max="5" width="9.140625" style="1"/>
    <col min="6" max="6" width="17.85546875" style="1" customWidth="1"/>
    <col min="7" max="7" width="17.7109375" style="1" customWidth="1"/>
    <col min="8" max="8" width="12.5703125" style="1" customWidth="1"/>
    <col min="9" max="11" width="9.140625" style="1"/>
    <col min="12" max="12" width="5.85546875" style="1" customWidth="1"/>
    <col min="13" max="16384" width="9.140625" style="1"/>
  </cols>
  <sheetData>
    <row r="1" spans="1:11" ht="19.5" customHeight="1" x14ac:dyDescent="0.25"/>
    <row r="2" spans="1:11" ht="18.75" x14ac:dyDescent="0.25">
      <c r="B2" s="96" t="s">
        <v>235</v>
      </c>
      <c r="C2" s="96"/>
    </row>
    <row r="3" spans="1:11" ht="15.75" x14ac:dyDescent="0.25">
      <c r="B3" s="143" t="b">
        <v>1</v>
      </c>
      <c r="C3" s="141"/>
      <c r="G3" s="142" t="b">
        <v>0</v>
      </c>
    </row>
    <row r="4" spans="1:11" ht="16.5" customHeight="1" x14ac:dyDescent="0.25">
      <c r="B4" s="125" t="s">
        <v>238</v>
      </c>
      <c r="C4" s="125"/>
      <c r="G4" s="125" t="s">
        <v>239</v>
      </c>
    </row>
    <row r="5" spans="1:11" x14ac:dyDescent="0.25">
      <c r="B5" s="41" t="s">
        <v>243</v>
      </c>
      <c r="C5" s="41"/>
      <c r="G5" s="41" t="s">
        <v>244</v>
      </c>
    </row>
    <row r="6" spans="1:11" x14ac:dyDescent="0.25">
      <c r="B6" s="41" t="s">
        <v>236</v>
      </c>
      <c r="C6" s="41"/>
    </row>
    <row r="7" spans="1:11" x14ac:dyDescent="0.25">
      <c r="B7" s="41" t="s">
        <v>237</v>
      </c>
      <c r="C7" s="41"/>
    </row>
    <row r="8" spans="1:11" x14ac:dyDescent="0.25">
      <c r="B8" s="41" t="s">
        <v>241</v>
      </c>
      <c r="C8" s="41"/>
    </row>
    <row r="10" spans="1:11" x14ac:dyDescent="0.25">
      <c r="B10" s="139" t="s">
        <v>242</v>
      </c>
      <c r="C10" s="139"/>
    </row>
    <row r="11" spans="1:11" ht="17.25" customHeight="1" x14ac:dyDescent="0.25">
      <c r="A11" s="10">
        <v>9</v>
      </c>
      <c r="B11" s="3" t="s">
        <v>240</v>
      </c>
      <c r="C11" s="3"/>
      <c r="D11" s="4"/>
      <c r="E11" s="140">
        <f>A11-10</f>
        <v>-1</v>
      </c>
      <c r="G11" s="2"/>
    </row>
    <row r="12" spans="1:11" ht="7.5" customHeight="1" x14ac:dyDescent="0.25">
      <c r="B12" s="2"/>
      <c r="C12" s="2"/>
      <c r="D12" s="2"/>
      <c r="F12" s="2"/>
      <c r="G12" s="2"/>
    </row>
    <row r="13" spans="1:11" ht="17.25" customHeight="1" x14ac:dyDescent="0.25">
      <c r="B13" s="2"/>
      <c r="C13" s="2"/>
      <c r="D13" s="126" t="s">
        <v>120</v>
      </c>
      <c r="E13" s="191" t="s">
        <v>234</v>
      </c>
      <c r="F13" s="196"/>
      <c r="G13" s="192" t="s">
        <v>226</v>
      </c>
      <c r="H13" s="192"/>
      <c r="I13" s="192"/>
      <c r="J13" s="192"/>
      <c r="K13" s="192"/>
    </row>
    <row r="14" spans="1:11" ht="17.25" customHeight="1" x14ac:dyDescent="0.25">
      <c r="B14" s="2"/>
      <c r="C14" s="2"/>
      <c r="D14" s="136" t="b">
        <f>IF(E11&gt;=0,TRUE(),FALSE())</f>
        <v>0</v>
      </c>
      <c r="E14" s="28"/>
      <c r="F14" s="137"/>
      <c r="G14" s="195" t="str">
        <f>"Isian angka pada alamat sel D11 adalah "&amp;E11&amp;IF(E11&lt;0,", yang berarti kurang dari 0",IF(E11=0,", atau sama dengan 0",", yang berarti lebih besar dari 0"))&amp;" sehingga pernyataan adalah "&amp;D14&amp;IF(D14=TRUE," (benar)","(salah")</f>
        <v>Isian angka pada alamat sel D11 adalah -1, yang berarti kurang dari 0 sehingga pernyataan adalah FALSE(salah</v>
      </c>
      <c r="H14" s="195"/>
      <c r="I14" s="195"/>
      <c r="J14" s="195"/>
      <c r="K14" s="195"/>
    </row>
    <row r="15" spans="1:11" ht="17.25" customHeight="1" x14ac:dyDescent="0.25">
      <c r="D15" s="136" t="b">
        <f>IF(E11&gt;=0,TRUE,FALSE)</f>
        <v>0</v>
      </c>
      <c r="E15" s="28"/>
      <c r="F15" s="138"/>
      <c r="G15" s="195"/>
      <c r="H15" s="195"/>
      <c r="I15" s="195"/>
      <c r="J15" s="195"/>
      <c r="K15" s="195"/>
    </row>
    <row r="16" spans="1:11" ht="19.5" customHeight="1" x14ac:dyDescent="0.25"/>
    <row r="17" ht="17.25" customHeight="1" x14ac:dyDescent="0.25"/>
    <row r="18" ht="17.25" customHeight="1" x14ac:dyDescent="0.25"/>
    <row r="19" ht="17.25" customHeight="1" x14ac:dyDescent="0.25"/>
    <row r="20" ht="17.25" customHeight="1" x14ac:dyDescent="0.25"/>
    <row r="21" ht="17.25" customHeight="1" x14ac:dyDescent="0.25"/>
  </sheetData>
  <mergeCells count="3">
    <mergeCell ref="G14:K15"/>
    <mergeCell ref="G13:K13"/>
    <mergeCell ref="E13:F1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3</xdr:col>
                    <xdr:colOff>95250</xdr:colOff>
                    <xdr:row>10</xdr:row>
                    <xdr:rowOff>28575</xdr:rowOff>
                  </from>
                  <to>
                    <xdr:col>3</xdr:col>
                    <xdr:colOff>581025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33"/>
  <sheetViews>
    <sheetView showGridLines="0" workbookViewId="0">
      <selection activeCell="I21" sqref="I21:I32"/>
    </sheetView>
  </sheetViews>
  <sheetFormatPr defaultRowHeight="15" x14ac:dyDescent="0.25"/>
  <cols>
    <col min="1" max="1" width="6" style="24" customWidth="1"/>
    <col min="2" max="2" width="10.85546875" style="24" customWidth="1"/>
    <col min="3" max="4" width="9.140625" style="24"/>
    <col min="5" max="5" width="10.7109375" style="24" customWidth="1"/>
    <col min="6" max="7" width="9.140625" style="24"/>
    <col min="8" max="8" width="11.42578125" style="24" customWidth="1"/>
    <col min="9" max="9" width="9.140625" style="24"/>
    <col min="10" max="10" width="16.42578125" style="24" customWidth="1"/>
    <col min="11" max="11" width="5.85546875" style="24" customWidth="1"/>
    <col min="12" max="12" width="16.5703125" style="24" customWidth="1"/>
    <col min="13" max="13" width="5.85546875" style="24" customWidth="1"/>
    <col min="14" max="16384" width="9.140625" style="24"/>
  </cols>
  <sheetData>
    <row r="1" spans="2:10" ht="19.5" customHeight="1" x14ac:dyDescent="0.25"/>
    <row r="2" spans="2:10" ht="18.75" x14ac:dyDescent="0.25">
      <c r="B2" s="48" t="s">
        <v>83</v>
      </c>
    </row>
    <row r="3" spans="2:10" ht="16.5" customHeight="1" x14ac:dyDescent="0.25">
      <c r="B3" s="198" t="s">
        <v>247</v>
      </c>
      <c r="C3" s="198"/>
      <c r="D3" s="198"/>
      <c r="E3" s="198"/>
    </row>
    <row r="4" spans="2:10" x14ac:dyDescent="0.25">
      <c r="B4" s="39" t="s">
        <v>245</v>
      </c>
    </row>
    <row r="5" spans="2:10" x14ac:dyDescent="0.25">
      <c r="B5" s="39" t="s">
        <v>253</v>
      </c>
    </row>
    <row r="6" spans="2:10" x14ac:dyDescent="0.25">
      <c r="B6" s="39" t="s">
        <v>254</v>
      </c>
    </row>
    <row r="7" spans="2:10" x14ac:dyDescent="0.25">
      <c r="B7" s="39" t="s">
        <v>246</v>
      </c>
    </row>
    <row r="8" spans="2:10" x14ac:dyDescent="0.25">
      <c r="B8" s="39"/>
    </row>
    <row r="9" spans="2:10" x14ac:dyDescent="0.25">
      <c r="B9" s="148" t="s">
        <v>2</v>
      </c>
    </row>
    <row r="10" spans="2:10" x14ac:dyDescent="0.25">
      <c r="B10" s="199" t="s">
        <v>120</v>
      </c>
      <c r="C10" s="200" t="s">
        <v>73</v>
      </c>
      <c r="D10" s="201"/>
      <c r="E10" s="191" t="s">
        <v>226</v>
      </c>
      <c r="F10" s="192"/>
      <c r="G10" s="192"/>
      <c r="H10" s="192"/>
      <c r="I10" s="192"/>
      <c r="J10" s="192"/>
    </row>
    <row r="11" spans="2:10" x14ac:dyDescent="0.25">
      <c r="B11" s="199"/>
      <c r="C11" s="200"/>
      <c r="D11" s="201"/>
      <c r="E11" s="118" t="s">
        <v>182</v>
      </c>
      <c r="F11" s="118" t="s">
        <v>183</v>
      </c>
      <c r="G11" s="118" t="s">
        <v>120</v>
      </c>
      <c r="H11" s="197" t="s">
        <v>16</v>
      </c>
      <c r="I11" s="197"/>
      <c r="J11" s="197"/>
    </row>
    <row r="12" spans="2:10" x14ac:dyDescent="0.25">
      <c r="B12" s="144" t="b">
        <f>OR(3&gt;5,5&lt;7)</f>
        <v>1</v>
      </c>
      <c r="C12" s="146" t="s">
        <v>248</v>
      </c>
      <c r="D12" s="147"/>
      <c r="E12" s="21" t="b">
        <f>OR(3&gt;4)</f>
        <v>0</v>
      </c>
      <c r="F12" s="21" t="b">
        <f>OR(5&lt;7)</f>
        <v>1</v>
      </c>
      <c r="G12" s="21" t="b">
        <f>B12</f>
        <v>1</v>
      </c>
      <c r="H12" s="5" t="str">
        <f>"karena "&amp;IF(AND(E12=FALSE,F12=FALSE),"keduanya salah","salah satu atau keduanya benar")</f>
        <v>karena salah satu atau keduanya benar</v>
      </c>
      <c r="I12" s="145"/>
      <c r="J12" s="145"/>
    </row>
    <row r="13" spans="2:10" x14ac:dyDescent="0.25">
      <c r="B13" s="144" t="b">
        <f>OR(3&gt;5,5&gt;7)</f>
        <v>0</v>
      </c>
      <c r="C13" s="146" t="s">
        <v>249</v>
      </c>
      <c r="D13" s="147"/>
      <c r="E13" s="21" t="b">
        <f>OR(3&gt;5)</f>
        <v>0</v>
      </c>
      <c r="F13" s="21" t="b">
        <f>OR(5&gt;7)</f>
        <v>0</v>
      </c>
      <c r="G13" s="21" t="b">
        <f>B13</f>
        <v>0</v>
      </c>
      <c r="H13" s="5" t="str">
        <f>"karena "&amp;IF(AND(E13=FALSE,F13=FALSE),"keduanya salah","salah satu atau keduanya benar")</f>
        <v>karena keduanya salah</v>
      </c>
      <c r="I13" s="145"/>
      <c r="J13" s="145"/>
    </row>
    <row r="14" spans="2:10" x14ac:dyDescent="0.25">
      <c r="B14" s="144" t="b">
        <f>OR(3&lt;5,5&gt;7)</f>
        <v>1</v>
      </c>
      <c r="C14" s="146" t="s">
        <v>250</v>
      </c>
      <c r="D14" s="147"/>
      <c r="E14" s="21" t="b">
        <f>OR(3&lt;5)</f>
        <v>1</v>
      </c>
      <c r="F14" s="21" t="b">
        <f>OR(5&gt;7)</f>
        <v>0</v>
      </c>
      <c r="G14" s="21" t="b">
        <f>B14</f>
        <v>1</v>
      </c>
      <c r="H14" s="5" t="str">
        <f>"karena "&amp;IF(AND(E14=FALSE,F14=FALSE),"keduanya salah","salah satu atau keduanya benar")</f>
        <v>karena salah satu atau keduanya benar</v>
      </c>
      <c r="I14" s="145"/>
      <c r="J14" s="145"/>
    </row>
    <row r="15" spans="2:10" x14ac:dyDescent="0.25">
      <c r="B15" s="144" t="b">
        <f>OR(3&lt;5,5&lt;7)</f>
        <v>1</v>
      </c>
      <c r="C15" s="146" t="s">
        <v>251</v>
      </c>
      <c r="D15" s="147"/>
      <c r="E15" s="21" t="b">
        <f>OR(3&lt;5)</f>
        <v>1</v>
      </c>
      <c r="F15" s="21" t="b">
        <f>OR(5&lt;7)</f>
        <v>1</v>
      </c>
      <c r="G15" s="21" t="b">
        <f>B15</f>
        <v>1</v>
      </c>
      <c r="H15" s="5" t="str">
        <f>"karena "&amp;IF(AND(E15=FALSE,F15=FALSE),"keduanya salah","salah satu atau keduanya benar")</f>
        <v>karena salah satu atau keduanya benar</v>
      </c>
      <c r="I15" s="145"/>
      <c r="J15" s="145"/>
    </row>
    <row r="17" spans="2:17" ht="16.5" customHeight="1" x14ac:dyDescent="0.25">
      <c r="B17" s="197" t="s">
        <v>252</v>
      </c>
      <c r="C17" s="149" t="s">
        <v>84</v>
      </c>
      <c r="D17" s="150"/>
      <c r="E17" s="6" t="str">
        <f>VLOOKUP(F17,WARNA,2)</f>
        <v>merah</v>
      </c>
      <c r="F17" s="74">
        <v>1</v>
      </c>
    </row>
    <row r="18" spans="2:17" ht="16.5" customHeight="1" x14ac:dyDescent="0.25">
      <c r="B18" s="197"/>
      <c r="C18" s="149" t="s">
        <v>85</v>
      </c>
      <c r="D18" s="150"/>
      <c r="E18" s="6" t="str">
        <f>VLOOKUP(F18,WARNA,2)</f>
        <v>hijau</v>
      </c>
      <c r="F18" s="74">
        <v>4</v>
      </c>
    </row>
    <row r="20" spans="2:17" x14ac:dyDescent="0.25">
      <c r="B20" s="69" t="s">
        <v>95</v>
      </c>
      <c r="C20" s="70" t="s">
        <v>96</v>
      </c>
      <c r="H20" s="69" t="s">
        <v>95</v>
      </c>
      <c r="I20" s="70" t="s">
        <v>96</v>
      </c>
      <c r="P20" s="40">
        <v>1</v>
      </c>
      <c r="Q20" s="24" t="s">
        <v>86</v>
      </c>
    </row>
    <row r="21" spans="2:17" x14ac:dyDescent="0.25">
      <c r="B21" s="19" t="s">
        <v>86</v>
      </c>
      <c r="C21" s="72"/>
      <c r="D21" s="73" t="s">
        <v>255</v>
      </c>
      <c r="H21" s="19" t="s">
        <v>88</v>
      </c>
      <c r="I21" s="72"/>
      <c r="J21" s="73" t="s">
        <v>256</v>
      </c>
      <c r="P21" s="40">
        <v>2</v>
      </c>
      <c r="Q21" s="24" t="s">
        <v>94</v>
      </c>
    </row>
    <row r="22" spans="2:17" x14ac:dyDescent="0.25">
      <c r="B22" s="19" t="s">
        <v>94</v>
      </c>
      <c r="C22" s="71"/>
      <c r="H22" s="19" t="s">
        <v>89</v>
      </c>
      <c r="I22" s="71"/>
      <c r="P22" s="40">
        <v>3</v>
      </c>
      <c r="Q22" s="24" t="s">
        <v>87</v>
      </c>
    </row>
    <row r="23" spans="2:17" x14ac:dyDescent="0.25">
      <c r="B23" s="19" t="s">
        <v>87</v>
      </c>
      <c r="C23" s="71"/>
      <c r="H23" s="19" t="s">
        <v>90</v>
      </c>
      <c r="I23" s="71"/>
      <c r="P23" s="40">
        <v>4</v>
      </c>
      <c r="Q23" s="24" t="s">
        <v>88</v>
      </c>
    </row>
    <row r="24" spans="2:17" x14ac:dyDescent="0.25">
      <c r="B24" s="19" t="s">
        <v>88</v>
      </c>
      <c r="C24" s="71"/>
      <c r="H24" s="19" t="s">
        <v>91</v>
      </c>
      <c r="I24" s="71"/>
      <c r="P24" s="40">
        <v>5</v>
      </c>
      <c r="Q24" s="24" t="s">
        <v>89</v>
      </c>
    </row>
    <row r="25" spans="2:17" x14ac:dyDescent="0.25">
      <c r="B25" s="19" t="s">
        <v>89</v>
      </c>
      <c r="C25" s="71"/>
      <c r="H25" s="19" t="s">
        <v>94</v>
      </c>
      <c r="I25" s="71"/>
      <c r="P25" s="40">
        <v>6</v>
      </c>
      <c r="Q25" s="24" t="s">
        <v>90</v>
      </c>
    </row>
    <row r="26" spans="2:17" x14ac:dyDescent="0.25">
      <c r="B26" s="19" t="s">
        <v>90</v>
      </c>
      <c r="C26" s="71"/>
      <c r="H26" s="19" t="s">
        <v>87</v>
      </c>
      <c r="I26" s="71"/>
      <c r="M26" s="40"/>
      <c r="P26" s="40">
        <v>7</v>
      </c>
      <c r="Q26" s="24" t="s">
        <v>91</v>
      </c>
    </row>
    <row r="27" spans="2:17" x14ac:dyDescent="0.25">
      <c r="B27" s="19" t="s">
        <v>91</v>
      </c>
      <c r="C27" s="71"/>
      <c r="H27" s="19" t="s">
        <v>92</v>
      </c>
      <c r="I27" s="71"/>
      <c r="M27" s="40"/>
      <c r="P27" s="40">
        <v>8</v>
      </c>
      <c r="Q27" s="24" t="s">
        <v>92</v>
      </c>
    </row>
    <row r="28" spans="2:17" x14ac:dyDescent="0.25">
      <c r="B28" s="19" t="s">
        <v>92</v>
      </c>
      <c r="C28" s="71"/>
      <c r="H28" s="19" t="s">
        <v>93</v>
      </c>
      <c r="I28" s="71"/>
      <c r="M28" s="40"/>
      <c r="P28" s="40">
        <v>9</v>
      </c>
      <c r="Q28" s="24" t="s">
        <v>93</v>
      </c>
    </row>
    <row r="29" spans="2:17" x14ac:dyDescent="0.25">
      <c r="B29" s="19" t="s">
        <v>93</v>
      </c>
      <c r="C29" s="71"/>
      <c r="H29" s="19" t="s">
        <v>86</v>
      </c>
      <c r="I29" s="71"/>
    </row>
    <row r="30" spans="2:17" x14ac:dyDescent="0.25">
      <c r="B30" s="19" t="s">
        <v>97</v>
      </c>
      <c r="C30" s="71"/>
      <c r="H30" s="19" t="s">
        <v>94</v>
      </c>
      <c r="I30" s="71"/>
    </row>
    <row r="31" spans="2:17" x14ac:dyDescent="0.25">
      <c r="B31" s="19" t="s">
        <v>92</v>
      </c>
      <c r="C31" s="71"/>
      <c r="H31" s="19" t="s">
        <v>87</v>
      </c>
      <c r="I31" s="71"/>
    </row>
    <row r="32" spans="2:17" x14ac:dyDescent="0.25">
      <c r="B32" s="19" t="s">
        <v>91</v>
      </c>
      <c r="C32" s="71"/>
      <c r="H32" s="19" t="s">
        <v>88</v>
      </c>
      <c r="I32" s="71"/>
    </row>
    <row r="33" ht="19.5" customHeight="1" x14ac:dyDescent="0.25"/>
  </sheetData>
  <mergeCells count="6">
    <mergeCell ref="B17:B18"/>
    <mergeCell ref="B3:E3"/>
    <mergeCell ref="B10:B11"/>
    <mergeCell ref="E10:J10"/>
    <mergeCell ref="H11:J11"/>
    <mergeCell ref="C10:D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28575</xdr:rowOff>
                  </from>
                  <to>
                    <xdr:col>3</xdr:col>
                    <xdr:colOff>542925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3"/>
  <sheetViews>
    <sheetView showGridLines="0" topLeftCell="A5" workbookViewId="0">
      <selection activeCell="F13" sqref="F13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5.7109375" style="1" customWidth="1"/>
    <col min="4" max="4" width="7" style="1" customWidth="1"/>
    <col min="5" max="5" width="10" style="1" customWidth="1"/>
    <col min="6" max="6" width="13.5703125" style="1" customWidth="1"/>
    <col min="7" max="7" width="2.28515625" style="1" customWidth="1"/>
    <col min="8" max="8" width="34.28515625" style="1" customWidth="1"/>
    <col min="9" max="9" width="9.140625" style="1" customWidth="1"/>
    <col min="10" max="10" width="28" style="1" customWidth="1"/>
    <col min="11" max="12" width="9.140625" style="1"/>
    <col min="13" max="13" width="5.85546875" style="1" customWidth="1"/>
    <col min="14" max="16384" width="9.140625" style="1"/>
  </cols>
  <sheetData>
    <row r="1" spans="2:12" ht="19.5" customHeight="1" x14ac:dyDescent="0.25"/>
    <row r="2" spans="2:12" ht="18.75" x14ac:dyDescent="0.25">
      <c r="B2" s="9" t="s">
        <v>98</v>
      </c>
    </row>
    <row r="3" spans="2:12" ht="17.25" customHeight="1" x14ac:dyDescent="0.25">
      <c r="B3" s="198" t="s">
        <v>260</v>
      </c>
      <c r="C3" s="198"/>
      <c r="D3" s="198"/>
      <c r="E3" s="198"/>
    </row>
    <row r="4" spans="2:12" x14ac:dyDescent="0.25">
      <c r="B4" s="39" t="s">
        <v>257</v>
      </c>
      <c r="C4" s="24"/>
      <c r="D4" s="24"/>
      <c r="E4" s="24"/>
      <c r="F4" s="24"/>
    </row>
    <row r="5" spans="2:12" x14ac:dyDescent="0.25">
      <c r="B5" s="39" t="s">
        <v>261</v>
      </c>
      <c r="C5" s="24"/>
      <c r="D5" s="24"/>
      <c r="E5" s="24"/>
      <c r="F5" s="24"/>
    </row>
    <row r="6" spans="2:12" x14ac:dyDescent="0.25">
      <c r="B6" s="41" t="s">
        <v>262</v>
      </c>
      <c r="C6" s="24"/>
      <c r="D6" s="24"/>
      <c r="E6" s="24"/>
      <c r="F6" s="24"/>
    </row>
    <row r="8" spans="2:12" x14ac:dyDescent="0.25">
      <c r="B8" s="15" t="s">
        <v>2</v>
      </c>
    </row>
    <row r="9" spans="2:12" x14ac:dyDescent="0.25">
      <c r="B9" s="15" t="s">
        <v>99</v>
      </c>
    </row>
    <row r="10" spans="2:12" ht="15.75" customHeight="1" x14ac:dyDescent="0.25">
      <c r="B10" s="3" t="s">
        <v>101</v>
      </c>
      <c r="C10" s="4"/>
      <c r="D10" s="4"/>
      <c r="E10" s="151">
        <f>F10/100</f>
        <v>2.8</v>
      </c>
      <c r="F10" s="10">
        <v>280</v>
      </c>
    </row>
    <row r="11" spans="2:12" ht="15.75" customHeight="1" x14ac:dyDescent="0.25">
      <c r="B11" s="11" t="s">
        <v>102</v>
      </c>
      <c r="C11" s="12"/>
      <c r="D11" s="12"/>
      <c r="E11" s="13">
        <v>2012</v>
      </c>
      <c r="F11" s="43"/>
      <c r="H11" s="1" t="s">
        <v>259</v>
      </c>
    </row>
    <row r="12" spans="2:12" x14ac:dyDescent="0.25">
      <c r="B12" s="155" t="s">
        <v>100</v>
      </c>
      <c r="C12" s="170" t="s">
        <v>103</v>
      </c>
      <c r="D12" s="170" t="s">
        <v>104</v>
      </c>
      <c r="E12" s="170" t="s">
        <v>105</v>
      </c>
      <c r="F12" s="155" t="s">
        <v>166</v>
      </c>
      <c r="H12" s="202" t="s">
        <v>104</v>
      </c>
      <c r="I12" s="201"/>
      <c r="J12" s="202" t="s">
        <v>258</v>
      </c>
      <c r="K12" s="201"/>
      <c r="L12" s="155" t="s">
        <v>120</v>
      </c>
    </row>
    <row r="13" spans="2:12" x14ac:dyDescent="0.25">
      <c r="B13" s="45">
        <v>1</v>
      </c>
      <c r="C13" s="46" t="s">
        <v>26</v>
      </c>
      <c r="D13" s="47">
        <v>3.25</v>
      </c>
      <c r="E13" s="21">
        <v>2009</v>
      </c>
      <c r="F13" s="34"/>
      <c r="G13" s="29"/>
      <c r="H13" s="152" t="str">
        <f>TEXT(D13,"#,00")&amp;IF(D13=E$10," = ",IF(D13&gt;E$10," &gt; "," &lt; "))&amp;TEXT(E$10,"0,00")&amp;IF(D13&gt;=E$10," - memenuhi"," - tidak memenuhi")&amp;" syarat"</f>
        <v>3,25 &gt; 2,80 - memenuhi syarat</v>
      </c>
      <c r="I13" s="147" t="b">
        <f>(D13&gt;=E$10)</f>
        <v>1</v>
      </c>
      <c r="J13" s="152" t="str">
        <f>E13&amp;IF(E13&lt;E$11," - tidak memenuhi","- memenuhi")&amp;" syarat"</f>
        <v>2009 - tidak memenuhi syarat</v>
      </c>
      <c r="K13" s="153" t="b">
        <f>AND(D13&gt;=E$10,E13&gt;=E$11)</f>
        <v>0</v>
      </c>
      <c r="L13" s="114" t="b">
        <f>AND(D13&gt;E$10,E13&gt;=E$11)</f>
        <v>0</v>
      </c>
    </row>
    <row r="14" spans="2:12" x14ac:dyDescent="0.25">
      <c r="B14" s="45">
        <v>2</v>
      </c>
      <c r="C14" s="46" t="s">
        <v>27</v>
      </c>
      <c r="D14" s="47">
        <v>2.75</v>
      </c>
      <c r="E14" s="21">
        <v>2011</v>
      </c>
      <c r="F14" s="5"/>
      <c r="H14" s="152" t="str">
        <f t="shared" ref="H14:H22" si="0">TEXT(D14,"#,00")&amp;IF(D14=E$10," = ",IF(D14&gt;E$10," &gt; "," &lt; "))&amp;TEXT(E$10,"0,00")&amp;IF(D14&gt;=E$10," - memenuhi"," - tidak memenuhi")&amp;" syarat"</f>
        <v>2,75 &lt; 2,80 - tidak memenuhi syarat</v>
      </c>
      <c r="I14" s="147" t="b">
        <f t="shared" ref="I14:I22" si="1">(D14&gt;=E$10)</f>
        <v>0</v>
      </c>
      <c r="J14" s="152" t="str">
        <f t="shared" ref="J14:J22" si="2">E14&amp;IF(E14&lt;E$11," - tidak memenuhi","- memenuhi")&amp;" syarat"</f>
        <v>2011 - tidak memenuhi syarat</v>
      </c>
      <c r="K14" s="153" t="b">
        <f t="shared" ref="K14:K22" si="3">AND(D14&gt;=E$10,E14&gt;=E$11)</f>
        <v>0</v>
      </c>
      <c r="L14" s="114" t="b">
        <f t="shared" ref="L14:L22" si="4">AND(D14&gt;E$10,E14&gt;=E$11)</f>
        <v>0</v>
      </c>
    </row>
    <row r="15" spans="2:12" x14ac:dyDescent="0.25">
      <c r="B15" s="45">
        <v>3</v>
      </c>
      <c r="C15" s="46" t="s">
        <v>66</v>
      </c>
      <c r="D15" s="47">
        <v>2.9</v>
      </c>
      <c r="E15" s="21">
        <v>2012</v>
      </c>
      <c r="F15" s="5"/>
      <c r="H15" s="152" t="str">
        <f t="shared" si="0"/>
        <v>2,90 &gt; 2,80 - memenuhi syarat</v>
      </c>
      <c r="I15" s="147" t="b">
        <f t="shared" si="1"/>
        <v>1</v>
      </c>
      <c r="J15" s="152" t="str">
        <f t="shared" si="2"/>
        <v>2012- memenuhi syarat</v>
      </c>
      <c r="K15" s="153" t="b">
        <f t="shared" si="3"/>
        <v>1</v>
      </c>
      <c r="L15" s="114" t="b">
        <f t="shared" si="4"/>
        <v>1</v>
      </c>
    </row>
    <row r="16" spans="2:12" x14ac:dyDescent="0.25">
      <c r="B16" s="45">
        <v>4</v>
      </c>
      <c r="C16" s="46" t="s">
        <v>65</v>
      </c>
      <c r="D16" s="47">
        <v>3.25</v>
      </c>
      <c r="E16" s="21">
        <v>2010</v>
      </c>
      <c r="F16" s="5"/>
      <c r="H16" s="152" t="str">
        <f t="shared" si="0"/>
        <v>3,25 &gt; 2,80 - memenuhi syarat</v>
      </c>
      <c r="I16" s="147" t="b">
        <f t="shared" si="1"/>
        <v>1</v>
      </c>
      <c r="J16" s="152" t="str">
        <f t="shared" si="2"/>
        <v>2010 - tidak memenuhi syarat</v>
      </c>
      <c r="K16" s="153" t="b">
        <f t="shared" si="3"/>
        <v>0</v>
      </c>
      <c r="L16" s="114" t="b">
        <f t="shared" si="4"/>
        <v>0</v>
      </c>
    </row>
    <row r="17" spans="2:12" x14ac:dyDescent="0.25">
      <c r="B17" s="45">
        <v>5</v>
      </c>
      <c r="C17" s="46" t="s">
        <v>64</v>
      </c>
      <c r="D17" s="47">
        <v>3.88</v>
      </c>
      <c r="E17" s="21">
        <v>2014</v>
      </c>
      <c r="F17" s="5"/>
      <c r="H17" s="152" t="str">
        <f t="shared" si="0"/>
        <v>3,88 &gt; 2,80 - memenuhi syarat</v>
      </c>
      <c r="I17" s="147" t="b">
        <f t="shared" si="1"/>
        <v>1</v>
      </c>
      <c r="J17" s="152" t="str">
        <f t="shared" si="2"/>
        <v>2014- memenuhi syarat</v>
      </c>
      <c r="K17" s="153" t="b">
        <f t="shared" si="3"/>
        <v>1</v>
      </c>
      <c r="L17" s="114" t="b">
        <f t="shared" si="4"/>
        <v>1</v>
      </c>
    </row>
    <row r="18" spans="2:12" x14ac:dyDescent="0.25">
      <c r="B18" s="45">
        <v>6</v>
      </c>
      <c r="C18" s="46" t="s">
        <v>106</v>
      </c>
      <c r="D18" s="47">
        <v>2.9</v>
      </c>
      <c r="E18" s="21">
        <v>2012</v>
      </c>
      <c r="F18" s="5"/>
      <c r="H18" s="152" t="str">
        <f t="shared" si="0"/>
        <v>2,90 &gt; 2,80 - memenuhi syarat</v>
      </c>
      <c r="I18" s="147" t="b">
        <f t="shared" si="1"/>
        <v>1</v>
      </c>
      <c r="J18" s="152" t="str">
        <f t="shared" si="2"/>
        <v>2012- memenuhi syarat</v>
      </c>
      <c r="K18" s="153" t="b">
        <f t="shared" si="3"/>
        <v>1</v>
      </c>
      <c r="L18" s="114" t="b">
        <f t="shared" si="4"/>
        <v>1</v>
      </c>
    </row>
    <row r="19" spans="2:12" x14ac:dyDescent="0.25">
      <c r="B19" s="45">
        <v>7</v>
      </c>
      <c r="C19" s="46" t="s">
        <v>107</v>
      </c>
      <c r="D19" s="47">
        <v>3.45</v>
      </c>
      <c r="E19" s="21">
        <v>2009</v>
      </c>
      <c r="F19" s="5"/>
      <c r="H19" s="152" t="str">
        <f t="shared" si="0"/>
        <v>3,45 &gt; 2,80 - memenuhi syarat</v>
      </c>
      <c r="I19" s="147" t="b">
        <f t="shared" si="1"/>
        <v>1</v>
      </c>
      <c r="J19" s="152" t="str">
        <f t="shared" si="2"/>
        <v>2009 - tidak memenuhi syarat</v>
      </c>
      <c r="K19" s="153" t="b">
        <f t="shared" si="3"/>
        <v>0</v>
      </c>
      <c r="L19" s="114" t="b">
        <f t="shared" si="4"/>
        <v>0</v>
      </c>
    </row>
    <row r="20" spans="2:12" x14ac:dyDescent="0.25">
      <c r="B20" s="45">
        <v>8</v>
      </c>
      <c r="C20" s="46" t="s">
        <v>108</v>
      </c>
      <c r="D20" s="47">
        <v>3.6</v>
      </c>
      <c r="E20" s="21">
        <v>2010</v>
      </c>
      <c r="F20" s="5"/>
      <c r="H20" s="152" t="str">
        <f t="shared" si="0"/>
        <v>3,60 &gt; 2,80 - memenuhi syarat</v>
      </c>
      <c r="I20" s="147" t="b">
        <f t="shared" si="1"/>
        <v>1</v>
      </c>
      <c r="J20" s="152" t="str">
        <f t="shared" si="2"/>
        <v>2010 - tidak memenuhi syarat</v>
      </c>
      <c r="K20" s="153" t="b">
        <f t="shared" si="3"/>
        <v>0</v>
      </c>
      <c r="L20" s="114" t="b">
        <f t="shared" si="4"/>
        <v>0</v>
      </c>
    </row>
    <row r="21" spans="2:12" x14ac:dyDescent="0.25">
      <c r="B21" s="45">
        <v>9</v>
      </c>
      <c r="C21" s="46" t="s">
        <v>109</v>
      </c>
      <c r="D21" s="47">
        <v>2.8</v>
      </c>
      <c r="E21" s="21">
        <v>2008</v>
      </c>
      <c r="F21" s="5"/>
      <c r="H21" s="152" t="str">
        <f t="shared" si="0"/>
        <v>2,80 = 2,80 - memenuhi syarat</v>
      </c>
      <c r="I21" s="147" t="b">
        <f t="shared" si="1"/>
        <v>1</v>
      </c>
      <c r="J21" s="152" t="str">
        <f t="shared" si="2"/>
        <v>2008 - tidak memenuhi syarat</v>
      </c>
      <c r="K21" s="153" t="b">
        <f t="shared" si="3"/>
        <v>0</v>
      </c>
      <c r="L21" s="114" t="b">
        <f t="shared" si="4"/>
        <v>0</v>
      </c>
    </row>
    <row r="22" spans="2:12" x14ac:dyDescent="0.25">
      <c r="B22" s="45">
        <v>10</v>
      </c>
      <c r="C22" s="46" t="s">
        <v>110</v>
      </c>
      <c r="D22" s="47">
        <v>3.4</v>
      </c>
      <c r="E22" s="21">
        <v>2009</v>
      </c>
      <c r="F22" s="5"/>
      <c r="H22" s="152" t="str">
        <f t="shared" si="0"/>
        <v>3,40 &gt; 2,80 - memenuhi syarat</v>
      </c>
      <c r="I22" s="147" t="b">
        <f t="shared" si="1"/>
        <v>1</v>
      </c>
      <c r="J22" s="152" t="str">
        <f t="shared" si="2"/>
        <v>2009 - tidak memenuhi syarat</v>
      </c>
      <c r="K22" s="153" t="b">
        <f t="shared" si="3"/>
        <v>0</v>
      </c>
      <c r="L22" s="114" t="b">
        <f t="shared" si="4"/>
        <v>0</v>
      </c>
    </row>
    <row r="23" spans="2:12" ht="19.5" customHeight="1" x14ac:dyDescent="0.25"/>
  </sheetData>
  <mergeCells count="3">
    <mergeCell ref="H12:I12"/>
    <mergeCell ref="J12:K12"/>
    <mergeCell ref="B3:E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3" name="Scroll Bar 1">
              <controlPr defaultSize="0" autoPict="0">
                <anchor moveWithCells="1">
                  <from>
                    <xdr:col>2</xdr:col>
                    <xdr:colOff>962025</xdr:colOff>
                    <xdr:row>9</xdr:row>
                    <xdr:rowOff>19050</xdr:rowOff>
                  </from>
                  <to>
                    <xdr:col>3</xdr:col>
                    <xdr:colOff>400050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4" name="Scroll Bar 2">
              <controlPr defaultSize="0" autoPict="0">
                <anchor moveWithCells="1">
                  <from>
                    <xdr:col>2</xdr:col>
                    <xdr:colOff>962025</xdr:colOff>
                    <xdr:row>10</xdr:row>
                    <xdr:rowOff>9525</xdr:rowOff>
                  </from>
                  <to>
                    <xdr:col>3</xdr:col>
                    <xdr:colOff>400050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2"/>
  <sheetViews>
    <sheetView showGridLines="0" topLeftCell="A3" workbookViewId="0">
      <selection activeCell="G11" sqref="G11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4" style="1" customWidth="1"/>
    <col min="4" max="6" width="10.28515625" style="1" customWidth="1"/>
    <col min="7" max="7" width="12.5703125" style="1" customWidth="1"/>
    <col min="8" max="8" width="1.28515625" style="1" customWidth="1"/>
    <col min="9" max="9" width="40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111</v>
      </c>
    </row>
    <row r="3" spans="2:9" ht="16.5" customHeight="1" x14ac:dyDescent="0.25">
      <c r="B3" s="198" t="s">
        <v>266</v>
      </c>
      <c r="C3" s="198"/>
    </row>
    <row r="4" spans="2:9" x14ac:dyDescent="0.25">
      <c r="B4" s="39" t="s">
        <v>263</v>
      </c>
      <c r="C4" s="24"/>
      <c r="D4" s="24"/>
      <c r="E4" s="24"/>
      <c r="F4" s="24"/>
      <c r="G4" s="24"/>
      <c r="H4" s="24"/>
    </row>
    <row r="5" spans="2:9" x14ac:dyDescent="0.25">
      <c r="B5" s="41" t="s">
        <v>264</v>
      </c>
      <c r="C5" s="24"/>
      <c r="D5" s="24"/>
      <c r="E5" s="24"/>
      <c r="F5" s="24"/>
      <c r="G5" s="24"/>
      <c r="H5" s="24"/>
    </row>
    <row r="6" spans="2:9" x14ac:dyDescent="0.25">
      <c r="B6" s="39" t="s">
        <v>265</v>
      </c>
    </row>
    <row r="8" spans="2:9" x14ac:dyDescent="0.25">
      <c r="B8" s="15" t="s">
        <v>2</v>
      </c>
    </row>
    <row r="9" spans="2:9" x14ac:dyDescent="0.25">
      <c r="B9" s="15" t="s">
        <v>99</v>
      </c>
    </row>
    <row r="10" spans="2:9" ht="18" customHeight="1" x14ac:dyDescent="0.25">
      <c r="B10" s="11" t="s">
        <v>112</v>
      </c>
      <c r="C10" s="12"/>
      <c r="D10" s="12"/>
      <c r="E10" s="13">
        <v>75</v>
      </c>
      <c r="F10" s="51"/>
      <c r="G10" s="50">
        <v>280</v>
      </c>
      <c r="H10" s="161"/>
    </row>
    <row r="11" spans="2:9" x14ac:dyDescent="0.25">
      <c r="B11" s="42" t="s">
        <v>100</v>
      </c>
      <c r="C11" s="49" t="s">
        <v>103</v>
      </c>
      <c r="D11" s="49" t="s">
        <v>113</v>
      </c>
      <c r="E11" s="49" t="s">
        <v>114</v>
      </c>
      <c r="F11" s="44" t="s">
        <v>115</v>
      </c>
      <c r="G11" s="42" t="s">
        <v>16</v>
      </c>
      <c r="H11" s="162"/>
    </row>
    <row r="12" spans="2:9" x14ac:dyDescent="0.25">
      <c r="B12" s="45">
        <v>1</v>
      </c>
      <c r="C12" s="46" t="s">
        <v>26</v>
      </c>
      <c r="D12" s="52">
        <v>78</v>
      </c>
      <c r="E12" s="52">
        <v>80</v>
      </c>
      <c r="F12" s="53">
        <f>AVERAGE(D12:E12)</f>
        <v>79</v>
      </c>
      <c r="G12" s="34"/>
      <c r="H12" s="163"/>
      <c r="I12" s="160" t="s">
        <v>267</v>
      </c>
    </row>
    <row r="13" spans="2:9" ht="15" customHeight="1" x14ac:dyDescent="0.25">
      <c r="B13" s="45">
        <v>2</v>
      </c>
      <c r="C13" s="46" t="s">
        <v>27</v>
      </c>
      <c r="D13" s="52">
        <v>69</v>
      </c>
      <c r="E13" s="52">
        <v>72</v>
      </c>
      <c r="F13" s="53">
        <f t="shared" ref="F13:F21" si="0">AVERAGE(D13:E13)</f>
        <v>70.5</v>
      </c>
      <c r="G13" s="34"/>
      <c r="H13" s="163"/>
      <c r="I13" s="204" t="str">
        <f>"Jika nilai rata-rata tidak dibawah "&amp;E10&amp;", dinyatakan LULUS, jika tidak, dinyatakan GAGAL"</f>
        <v>Jika nilai rata-rata tidak dibawah 75, dinyatakan LULUS, jika tidak, dinyatakan GAGAL</v>
      </c>
    </row>
    <row r="14" spans="2:9" x14ac:dyDescent="0.25">
      <c r="B14" s="45">
        <v>3</v>
      </c>
      <c r="C14" s="46" t="s">
        <v>66</v>
      </c>
      <c r="D14" s="52">
        <v>88</v>
      </c>
      <c r="E14" s="52">
        <v>68</v>
      </c>
      <c r="F14" s="53">
        <f t="shared" si="0"/>
        <v>78</v>
      </c>
      <c r="G14" s="34"/>
      <c r="H14" s="163"/>
      <c r="I14" s="204"/>
    </row>
    <row r="15" spans="2:9" x14ac:dyDescent="0.25">
      <c r="B15" s="45">
        <v>4</v>
      </c>
      <c r="C15" s="46" t="s">
        <v>65</v>
      </c>
      <c r="D15" s="52">
        <v>74</v>
      </c>
      <c r="E15" s="52">
        <v>75</v>
      </c>
      <c r="F15" s="53">
        <f t="shared" si="0"/>
        <v>74.5</v>
      </c>
      <c r="G15" s="34"/>
      <c r="H15" s="163"/>
      <c r="I15" s="204"/>
    </row>
    <row r="16" spans="2:9" x14ac:dyDescent="0.25">
      <c r="B16" s="45">
        <v>5</v>
      </c>
      <c r="C16" s="46" t="s">
        <v>64</v>
      </c>
      <c r="D16" s="52">
        <v>68</v>
      </c>
      <c r="E16" s="52">
        <v>88</v>
      </c>
      <c r="F16" s="53">
        <f t="shared" si="0"/>
        <v>78</v>
      </c>
      <c r="G16" s="34"/>
      <c r="H16" s="163"/>
    </row>
    <row r="17" spans="2:9" x14ac:dyDescent="0.25">
      <c r="B17" s="156">
        <v>6</v>
      </c>
      <c r="C17" s="104" t="s">
        <v>106</v>
      </c>
      <c r="D17" s="157">
        <v>72</v>
      </c>
      <c r="E17" s="157">
        <v>74</v>
      </c>
      <c r="F17" s="158">
        <f t="shared" si="0"/>
        <v>73</v>
      </c>
      <c r="G17" s="159"/>
      <c r="H17" s="163"/>
      <c r="I17" s="160" t="s">
        <v>268</v>
      </c>
    </row>
    <row r="18" spans="2:9" x14ac:dyDescent="0.25">
      <c r="B18" s="156">
        <v>7</v>
      </c>
      <c r="C18" s="104" t="s">
        <v>107</v>
      </c>
      <c r="D18" s="157">
        <v>82</v>
      </c>
      <c r="E18" s="157">
        <v>78</v>
      </c>
      <c r="F18" s="158">
        <f t="shared" si="0"/>
        <v>80</v>
      </c>
      <c r="G18" s="159"/>
      <c r="H18" s="163"/>
      <c r="I18" s="203" t="str">
        <f>"Jika nilai rata-rata tidak lebih besar atau sama dengan"&amp;E10&amp;", dinyatakan GAGAL, jika tidak, dinyatakan LULUS"</f>
        <v>Jika nilai rata-rata tidak lebih besar atau sama dengan75, dinyatakan GAGAL, jika tidak, dinyatakan LULUS</v>
      </c>
    </row>
    <row r="19" spans="2:9" x14ac:dyDescent="0.25">
      <c r="B19" s="156">
        <v>8</v>
      </c>
      <c r="C19" s="104" t="s">
        <v>108</v>
      </c>
      <c r="D19" s="157">
        <v>77</v>
      </c>
      <c r="E19" s="157">
        <v>78</v>
      </c>
      <c r="F19" s="158">
        <f t="shared" si="0"/>
        <v>77.5</v>
      </c>
      <c r="G19" s="159"/>
      <c r="H19" s="163"/>
      <c r="I19" s="203"/>
    </row>
    <row r="20" spans="2:9" x14ac:dyDescent="0.25">
      <c r="B20" s="156">
        <v>9</v>
      </c>
      <c r="C20" s="104" t="s">
        <v>109</v>
      </c>
      <c r="D20" s="157">
        <v>69</v>
      </c>
      <c r="E20" s="157">
        <v>69</v>
      </c>
      <c r="F20" s="158">
        <f t="shared" si="0"/>
        <v>69</v>
      </c>
      <c r="G20" s="159"/>
      <c r="H20" s="163"/>
      <c r="I20" s="203"/>
    </row>
    <row r="21" spans="2:9" x14ac:dyDescent="0.25">
      <c r="B21" s="156">
        <v>10</v>
      </c>
      <c r="C21" s="104" t="s">
        <v>110</v>
      </c>
      <c r="D21" s="157">
        <v>87</v>
      </c>
      <c r="E21" s="157">
        <v>78</v>
      </c>
      <c r="F21" s="158">
        <f t="shared" si="0"/>
        <v>82.5</v>
      </c>
      <c r="G21" s="159"/>
      <c r="H21" s="163"/>
    </row>
    <row r="22" spans="2:9" ht="19.5" customHeight="1" x14ac:dyDescent="0.25">
      <c r="H22" s="164"/>
    </row>
  </sheetData>
  <mergeCells count="3">
    <mergeCell ref="B3:C3"/>
    <mergeCell ref="I18:I20"/>
    <mergeCell ref="I13:I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3</xdr:col>
                    <xdr:colOff>85725</xdr:colOff>
                    <xdr:row>9</xdr:row>
                    <xdr:rowOff>28575</xdr:rowOff>
                  </from>
                  <to>
                    <xdr:col>3</xdr:col>
                    <xdr:colOff>571500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zoomScale="95" zoomScaleNormal="95" workbookViewId="0">
      <selection activeCell="D17" sqref="D17"/>
    </sheetView>
  </sheetViews>
  <sheetFormatPr defaultRowHeight="15" x14ac:dyDescent="0.25"/>
  <cols>
    <col min="1" max="1" width="5.85546875" style="1" customWidth="1"/>
    <col min="2" max="2" width="4" style="1" customWidth="1"/>
    <col min="3" max="3" width="13" style="1" customWidth="1"/>
    <col min="4" max="4" width="17" style="1" customWidth="1"/>
    <col min="5" max="5" width="14.28515625" style="1" customWidth="1"/>
    <col min="6" max="6" width="6" style="1" customWidth="1"/>
    <col min="7" max="7" width="4" style="1" customWidth="1"/>
    <col min="8" max="8" width="12.5703125" style="1" customWidth="1"/>
    <col min="9" max="9" width="11.28515625" style="1" customWidth="1"/>
    <col min="10" max="10" width="12.1406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6" t="s">
        <v>159</v>
      </c>
    </row>
    <row r="3" spans="2:10" ht="18.75" customHeight="1" x14ac:dyDescent="0.25">
      <c r="B3" s="198" t="s">
        <v>172</v>
      </c>
      <c r="C3" s="198"/>
      <c r="D3" s="198"/>
      <c r="E3" s="198"/>
      <c r="F3" s="198"/>
    </row>
    <row r="5" spans="2:10" x14ac:dyDescent="0.25">
      <c r="B5" s="97" t="s">
        <v>170</v>
      </c>
    </row>
    <row r="6" spans="2:10" x14ac:dyDescent="0.25">
      <c r="B6" s="97" t="s">
        <v>171</v>
      </c>
    </row>
    <row r="7" spans="2:10" x14ac:dyDescent="0.25">
      <c r="B7" s="97" t="s">
        <v>281</v>
      </c>
    </row>
    <row r="9" spans="2:10" x14ac:dyDescent="0.25">
      <c r="B9" s="105" t="s">
        <v>26</v>
      </c>
      <c r="C9" s="139" t="s">
        <v>169</v>
      </c>
      <c r="G9" s="105" t="s">
        <v>27</v>
      </c>
      <c r="H9" s="139" t="s">
        <v>168</v>
      </c>
    </row>
    <row r="10" spans="2:10" x14ac:dyDescent="0.25">
      <c r="C10" s="102" t="s">
        <v>161</v>
      </c>
      <c r="D10" s="103" t="s">
        <v>282</v>
      </c>
      <c r="E10" s="102" t="s">
        <v>166</v>
      </c>
      <c r="H10" s="102" t="s">
        <v>167</v>
      </c>
      <c r="I10" s="103" t="s">
        <v>120</v>
      </c>
      <c r="J10" s="102" t="s">
        <v>16</v>
      </c>
    </row>
    <row r="11" spans="2:10" x14ac:dyDescent="0.25">
      <c r="C11" s="5" t="s">
        <v>162</v>
      </c>
      <c r="D11" s="171"/>
      <c r="E11" s="5" t="str">
        <f>IF(D11="di luar kriteria","tidak dipilih","dipilih")</f>
        <v>dipilih</v>
      </c>
      <c r="H11" s="106">
        <v>42701</v>
      </c>
      <c r="I11" s="171"/>
      <c r="J11" s="101">
        <f>H11</f>
        <v>42701</v>
      </c>
    </row>
    <row r="12" spans="2:10" x14ac:dyDescent="0.25">
      <c r="C12" s="5" t="s">
        <v>165</v>
      </c>
      <c r="D12" s="171"/>
      <c r="E12" s="5" t="str">
        <f>IF(D12="di luar kriteria","tidak dipilih","dipilih")</f>
        <v>dipilih</v>
      </c>
      <c r="H12" s="106">
        <v>42702</v>
      </c>
      <c r="I12" s="104"/>
      <c r="J12" s="101">
        <f>H12</f>
        <v>42702</v>
      </c>
    </row>
    <row r="13" spans="2:10" x14ac:dyDescent="0.25">
      <c r="C13" s="5" t="s">
        <v>163</v>
      </c>
      <c r="D13" s="171"/>
      <c r="E13" s="5" t="str">
        <f>IF(D13="di luar kriteria","tidak dipilih","dipilih")</f>
        <v>dipilih</v>
      </c>
      <c r="H13" s="106">
        <v>42700</v>
      </c>
      <c r="I13" s="104"/>
      <c r="J13" s="101">
        <f>H13</f>
        <v>42700</v>
      </c>
    </row>
    <row r="14" spans="2:10" x14ac:dyDescent="0.25">
      <c r="C14" s="5" t="s">
        <v>164</v>
      </c>
      <c r="D14" s="171"/>
      <c r="E14" s="5" t="str">
        <f>IF(D14="di luar kriteria","tidak dipilih","dipilih")</f>
        <v>dipilih</v>
      </c>
      <c r="H14" s="106">
        <v>42687</v>
      </c>
      <c r="I14" s="104"/>
      <c r="J14" s="101">
        <f>H14</f>
        <v>42687</v>
      </c>
    </row>
    <row r="16" spans="2:10" x14ac:dyDescent="0.25">
      <c r="C16" s="168" t="s">
        <v>273</v>
      </c>
      <c r="D16" s="191" t="s">
        <v>214</v>
      </c>
      <c r="E16" s="192"/>
      <c r="F16" s="192"/>
      <c r="G16" s="192"/>
      <c r="H16" s="192"/>
      <c r="I16" s="192"/>
      <c r="J16" s="192"/>
    </row>
    <row r="17" spans="3:10" ht="18.75" customHeight="1" x14ac:dyDescent="0.25">
      <c r="C17" s="173" t="s">
        <v>274</v>
      </c>
      <c r="D17" s="174" t="s">
        <v>276</v>
      </c>
      <c r="E17" s="175"/>
      <c r="F17" s="175"/>
      <c r="G17" s="175"/>
      <c r="H17" s="175"/>
      <c r="I17" s="175"/>
      <c r="J17" s="175"/>
    </row>
    <row r="18" spans="3:10" ht="15.75" x14ac:dyDescent="0.25">
      <c r="C18" s="172"/>
      <c r="D18" s="176" t="s">
        <v>275</v>
      </c>
      <c r="E18" s="205" t="s">
        <v>277</v>
      </c>
      <c r="F18" s="205"/>
      <c r="G18" s="205"/>
      <c r="H18" s="205"/>
      <c r="I18" s="205"/>
      <c r="J18" s="205"/>
    </row>
    <row r="19" spans="3:10" x14ac:dyDescent="0.25">
      <c r="C19" s="172"/>
      <c r="D19" s="172"/>
      <c r="E19" s="205"/>
      <c r="F19" s="205"/>
      <c r="G19" s="205"/>
      <c r="H19" s="205"/>
      <c r="I19" s="205"/>
      <c r="J19" s="205"/>
    </row>
    <row r="20" spans="3:10" x14ac:dyDescent="0.25">
      <c r="C20" s="172"/>
      <c r="D20" s="172"/>
      <c r="E20" s="205"/>
      <c r="F20" s="205"/>
      <c r="G20" s="205"/>
      <c r="H20" s="205"/>
      <c r="I20" s="205"/>
      <c r="J20" s="205"/>
    </row>
    <row r="22" spans="3:10" x14ac:dyDescent="0.25">
      <c r="C22" s="168" t="s">
        <v>273</v>
      </c>
      <c r="D22" s="191" t="s">
        <v>214</v>
      </c>
      <c r="E22" s="192"/>
      <c r="F22" s="192"/>
      <c r="G22" s="192"/>
      <c r="H22" s="192"/>
      <c r="I22" s="192"/>
      <c r="J22" s="192"/>
    </row>
    <row r="23" spans="3:10" x14ac:dyDescent="0.25">
      <c r="C23" s="173" t="s">
        <v>278</v>
      </c>
      <c r="D23" s="174" t="s">
        <v>279</v>
      </c>
      <c r="E23" s="175"/>
      <c r="F23" s="175"/>
      <c r="G23" s="175"/>
      <c r="H23" s="175"/>
      <c r="I23" s="175"/>
      <c r="J23" s="175"/>
    </row>
    <row r="24" spans="3:10" ht="15.75" x14ac:dyDescent="0.25">
      <c r="C24" s="172"/>
      <c r="D24" s="176" t="s">
        <v>275</v>
      </c>
      <c r="E24" s="205" t="s">
        <v>280</v>
      </c>
      <c r="F24" s="205"/>
      <c r="G24" s="205"/>
      <c r="H24" s="205"/>
      <c r="I24" s="205"/>
      <c r="J24" s="205"/>
    </row>
    <row r="25" spans="3:10" x14ac:dyDescent="0.25">
      <c r="C25" s="172"/>
      <c r="D25" s="172"/>
      <c r="E25" s="205"/>
      <c r="F25" s="205"/>
      <c r="G25" s="205"/>
      <c r="H25" s="205"/>
      <c r="I25" s="205"/>
      <c r="J25" s="205"/>
    </row>
    <row r="26" spans="3:10" x14ac:dyDescent="0.25">
      <c r="C26" s="172"/>
      <c r="D26" s="172"/>
      <c r="E26" s="205"/>
      <c r="F26" s="205"/>
      <c r="G26" s="205"/>
      <c r="H26" s="205"/>
      <c r="I26" s="205"/>
      <c r="J26" s="205"/>
    </row>
    <row r="27" spans="3:10" ht="19.5" customHeight="1" x14ac:dyDescent="0.25"/>
  </sheetData>
  <mergeCells count="5">
    <mergeCell ref="B3:F3"/>
    <mergeCell ref="E18:J20"/>
    <mergeCell ref="D16:J16"/>
    <mergeCell ref="D22:J22"/>
    <mergeCell ref="E24:J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showGridLines="0" workbookViewId="0">
      <selection activeCell="Q12" sqref="Q12"/>
    </sheetView>
  </sheetViews>
  <sheetFormatPr defaultRowHeight="15" x14ac:dyDescent="0.25"/>
  <cols>
    <col min="1" max="1" width="5.85546875" style="1" customWidth="1"/>
    <col min="2" max="12" width="9.140625" style="1"/>
    <col min="13" max="14" width="2.42578125" style="1" customWidth="1"/>
    <col min="15" max="15" width="14.42578125" style="1" customWidth="1"/>
    <col min="16" max="16" width="12" style="1" customWidth="1"/>
    <col min="17" max="17" width="9.140625" style="1"/>
    <col min="18" max="18" width="12" style="1" customWidth="1"/>
    <col min="19" max="19" width="9.140625" style="1"/>
    <col min="20" max="20" width="1.5703125" style="1" customWidth="1"/>
    <col min="21" max="21" width="9.140625" style="1"/>
    <col min="22" max="22" width="5.85546875" style="1" customWidth="1"/>
    <col min="23" max="16384" width="9.140625" style="1"/>
  </cols>
  <sheetData>
    <row r="1" spans="2:21" ht="19.5" customHeight="1" x14ac:dyDescent="0.25"/>
    <row r="2" spans="2:21" ht="18.75" x14ac:dyDescent="0.25">
      <c r="B2" s="96" t="s">
        <v>180</v>
      </c>
    </row>
    <row r="3" spans="2:21" ht="17.25" customHeight="1" x14ac:dyDescent="0.25">
      <c r="B3" s="198" t="s">
        <v>204</v>
      </c>
      <c r="C3" s="198"/>
      <c r="D3" s="198"/>
      <c r="E3" s="198"/>
    </row>
    <row r="4" spans="2:21" x14ac:dyDescent="0.25">
      <c r="B4" s="135" t="s">
        <v>233</v>
      </c>
    </row>
    <row r="8" spans="2:21" ht="15" customHeight="1" x14ac:dyDescent="0.25">
      <c r="N8" s="117" t="s">
        <v>195</v>
      </c>
      <c r="O8" s="206" t="s">
        <v>184</v>
      </c>
      <c r="P8" s="206"/>
      <c r="Q8" s="206"/>
      <c r="R8" s="206"/>
      <c r="S8" s="206"/>
      <c r="T8" s="206"/>
      <c r="U8" s="206"/>
    </row>
    <row r="9" spans="2:21" x14ac:dyDescent="0.25">
      <c r="O9" s="206"/>
      <c r="P9" s="206"/>
      <c r="Q9" s="206"/>
      <c r="R9" s="206"/>
      <c r="S9" s="206"/>
      <c r="T9" s="206"/>
      <c r="U9" s="206"/>
    </row>
    <row r="11" spans="2:21" x14ac:dyDescent="0.25">
      <c r="N11" s="197" t="s">
        <v>185</v>
      </c>
      <c r="O11" s="201"/>
      <c r="P11" s="118" t="s">
        <v>182</v>
      </c>
      <c r="Q11" s="118" t="s">
        <v>189</v>
      </c>
      <c r="R11" s="118" t="s">
        <v>183</v>
      </c>
      <c r="S11" s="100" t="s">
        <v>187</v>
      </c>
      <c r="U11" s="100" t="s">
        <v>120</v>
      </c>
    </row>
    <row r="12" spans="2:21" ht="15" customHeight="1" x14ac:dyDescent="0.25">
      <c r="N12" s="115" t="s">
        <v>194</v>
      </c>
      <c r="O12" s="113" t="s">
        <v>186</v>
      </c>
      <c r="P12" s="121" t="s">
        <v>188</v>
      </c>
      <c r="Q12" s="120" t="b">
        <f>_xlfn.XOR(3&gt;0)</f>
        <v>1</v>
      </c>
      <c r="R12" s="121" t="s">
        <v>193</v>
      </c>
      <c r="S12" s="114" t="b">
        <f>_xlfn.XOR(2&lt;9)</f>
        <v>1</v>
      </c>
      <c r="U12" s="114" t="b">
        <f>_xlfn.XOR(3&gt;0,2&lt;9)</f>
        <v>0</v>
      </c>
    </row>
    <row r="13" spans="2:21" x14ac:dyDescent="0.25">
      <c r="N13" s="114"/>
      <c r="O13" s="113" t="s">
        <v>196</v>
      </c>
      <c r="P13" s="121" t="s">
        <v>197</v>
      </c>
      <c r="Q13" s="120" t="b">
        <f>_xlfn.XOR(3&lt;0)</f>
        <v>0</v>
      </c>
      <c r="R13" s="121" t="s">
        <v>193</v>
      </c>
      <c r="S13" s="114" t="b">
        <f>_xlfn.XOR(2&lt;9)</f>
        <v>1</v>
      </c>
      <c r="U13" s="114" t="b">
        <f>_xlfn.XOR(3&lt;0,2&lt;9)</f>
        <v>1</v>
      </c>
    </row>
    <row r="14" spans="2:21" x14ac:dyDescent="0.25">
      <c r="N14" s="114"/>
      <c r="O14" s="113" t="s">
        <v>198</v>
      </c>
      <c r="P14" s="121" t="s">
        <v>188</v>
      </c>
      <c r="Q14" s="120" t="b">
        <f>_xlfn.XOR(3&gt;0)</f>
        <v>1</v>
      </c>
      <c r="R14" s="121" t="s">
        <v>199</v>
      </c>
      <c r="S14" s="114" t="b">
        <f>_xlfn.XOR(2&gt;9)</f>
        <v>0</v>
      </c>
      <c r="U14" s="114" t="b">
        <f>_xlfn.XOR(3&gt;0,2&gt;9)</f>
        <v>1</v>
      </c>
    </row>
    <row r="15" spans="2:21" x14ac:dyDescent="0.25">
      <c r="P15" s="98"/>
      <c r="R15" s="98"/>
    </row>
    <row r="16" spans="2:21" x14ac:dyDescent="0.25">
      <c r="N16" s="197" t="s">
        <v>185</v>
      </c>
      <c r="O16" s="197"/>
      <c r="P16" s="118" t="s">
        <v>182</v>
      </c>
      <c r="Q16" s="118" t="s">
        <v>189</v>
      </c>
      <c r="R16" s="118" t="s">
        <v>183</v>
      </c>
      <c r="S16" s="100" t="s">
        <v>187</v>
      </c>
      <c r="U16" s="100" t="s">
        <v>120</v>
      </c>
    </row>
    <row r="17" spans="14:21" x14ac:dyDescent="0.25">
      <c r="N17" s="114"/>
      <c r="O17" s="113" t="s">
        <v>190</v>
      </c>
      <c r="P17" s="121" t="s">
        <v>191</v>
      </c>
      <c r="Q17" s="119" t="b">
        <f>_xlfn.XOR(3&gt;12)</f>
        <v>0</v>
      </c>
      <c r="R17" s="121" t="s">
        <v>192</v>
      </c>
      <c r="S17" s="113" t="b">
        <f>_xlfn.XOR(4&gt;6)</f>
        <v>0</v>
      </c>
      <c r="U17" s="114" t="b">
        <f>_xlfn.XOR(3&gt;12,4&gt;6)</f>
        <v>0</v>
      </c>
    </row>
    <row r="18" spans="14:21" x14ac:dyDescent="0.25">
      <c r="N18" s="114"/>
      <c r="O18" s="113" t="s">
        <v>200</v>
      </c>
      <c r="P18" s="121" t="s">
        <v>201</v>
      </c>
      <c r="Q18" s="119" t="b">
        <f>_xlfn.XOR(3&lt;12)</f>
        <v>1</v>
      </c>
      <c r="R18" s="121" t="s">
        <v>192</v>
      </c>
      <c r="S18" s="113" t="b">
        <f>_xlfn.XOR(4&gt;6)</f>
        <v>0</v>
      </c>
      <c r="U18" s="114" t="b">
        <f>_xlfn.XOR(3&lt;12,4&gt;6)</f>
        <v>1</v>
      </c>
    </row>
    <row r="19" spans="14:21" x14ac:dyDescent="0.25">
      <c r="N19" s="114"/>
      <c r="O19" s="113" t="s">
        <v>202</v>
      </c>
      <c r="P19" s="121" t="s">
        <v>191</v>
      </c>
      <c r="Q19" s="119" t="b">
        <f>_xlfn.XOR(3&gt;12)</f>
        <v>0</v>
      </c>
      <c r="R19" s="121" t="s">
        <v>203</v>
      </c>
      <c r="S19" s="113" t="b">
        <f>_xlfn.XOR(4&lt;6)</f>
        <v>1</v>
      </c>
      <c r="U19" s="114" t="b">
        <f>_xlfn.XOR(3&gt;12,4&lt;6)</f>
        <v>1</v>
      </c>
    </row>
    <row r="21" spans="14:21" ht="19.5" customHeight="1" x14ac:dyDescent="0.25"/>
  </sheetData>
  <mergeCells count="4">
    <mergeCell ref="N16:O16"/>
    <mergeCell ref="O8:U9"/>
    <mergeCell ref="N11:O11"/>
    <mergeCell ref="B3:E3"/>
  </mergeCells>
  <pageMargins left="0.7" right="0.7" top="0.75" bottom="0.75" header="0.3" footer="0.3"/>
  <ignoredErrors>
    <ignoredError sqref="Q13 Q18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showGridLines="0" topLeftCell="A8" workbookViewId="0">
      <selection activeCell="D12" sqref="D12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3.5703125" style="1" customWidth="1"/>
    <col min="6" max="6" width="11.140625" style="1" customWidth="1"/>
    <col min="7" max="7" width="19.42578125" style="1" customWidth="1"/>
    <col min="8" max="8" width="5.85546875" style="1" customWidth="1"/>
    <col min="9" max="16384" width="9.140625" style="1"/>
  </cols>
  <sheetData>
    <row r="1" spans="2:4" ht="19.5" customHeight="1" x14ac:dyDescent="0.25"/>
    <row r="2" spans="2:4" ht="18.75" x14ac:dyDescent="0.25">
      <c r="B2" s="9" t="s">
        <v>19</v>
      </c>
    </row>
    <row r="3" spans="2:4" ht="15.75" x14ac:dyDescent="0.25">
      <c r="B3" s="30" t="s">
        <v>20</v>
      </c>
    </row>
    <row r="4" spans="2:4" x14ac:dyDescent="0.25">
      <c r="B4" s="25" t="s">
        <v>31</v>
      </c>
      <c r="C4" s="1" t="s">
        <v>32</v>
      </c>
    </row>
    <row r="6" spans="2:4" x14ac:dyDescent="0.25">
      <c r="B6" s="15" t="s">
        <v>2</v>
      </c>
    </row>
    <row r="7" spans="2:4" x14ac:dyDescent="0.25">
      <c r="B7" s="2" t="s">
        <v>23</v>
      </c>
      <c r="C7" s="2" t="s">
        <v>24</v>
      </c>
    </row>
    <row r="8" spans="2:4" x14ac:dyDescent="0.25">
      <c r="B8" s="2" t="s">
        <v>22</v>
      </c>
      <c r="C8" s="2" t="s">
        <v>28</v>
      </c>
      <c r="D8" s="1" t="s">
        <v>25</v>
      </c>
    </row>
    <row r="9" spans="2:4" x14ac:dyDescent="0.25">
      <c r="C9" s="2" t="s">
        <v>29</v>
      </c>
      <c r="D9" s="1" t="s">
        <v>30</v>
      </c>
    </row>
    <row r="10" spans="2:4" x14ac:dyDescent="0.25">
      <c r="B10" s="26" t="s">
        <v>34</v>
      </c>
    </row>
    <row r="11" spans="2:4" x14ac:dyDescent="0.25">
      <c r="B11" s="22" t="s">
        <v>21</v>
      </c>
      <c r="C11" s="27" t="s">
        <v>22</v>
      </c>
    </row>
    <row r="12" spans="2:4" x14ac:dyDescent="0.25">
      <c r="B12" s="5" t="s">
        <v>24</v>
      </c>
      <c r="C12" s="28"/>
      <c r="D12" s="62" t="s">
        <v>270</v>
      </c>
    </row>
    <row r="13" spans="2:4" x14ac:dyDescent="0.25">
      <c r="B13" s="5" t="s">
        <v>24</v>
      </c>
      <c r="C13" s="6"/>
    </row>
    <row r="14" spans="2:4" x14ac:dyDescent="0.25">
      <c r="B14" s="5" t="s">
        <v>33</v>
      </c>
      <c r="C14" s="6"/>
    </row>
    <row r="15" spans="2:4" x14ac:dyDescent="0.25">
      <c r="B15" s="5" t="s">
        <v>24</v>
      </c>
      <c r="C15" s="6"/>
    </row>
    <row r="16" spans="2:4" x14ac:dyDescent="0.25">
      <c r="B16" s="5" t="s">
        <v>33</v>
      </c>
      <c r="C16" s="6"/>
    </row>
    <row r="17" spans="2:3" x14ac:dyDescent="0.25">
      <c r="B17" s="5" t="s">
        <v>24</v>
      </c>
      <c r="C17" s="6"/>
    </row>
    <row r="18" spans="2:3" x14ac:dyDescent="0.25">
      <c r="B18" s="5" t="s">
        <v>33</v>
      </c>
      <c r="C18" s="6"/>
    </row>
    <row r="19" spans="2:3" x14ac:dyDescent="0.25">
      <c r="B19" s="5" t="s">
        <v>33</v>
      </c>
      <c r="C19" s="6"/>
    </row>
    <row r="20" spans="2:3" x14ac:dyDescent="0.25">
      <c r="B20" s="5" t="s">
        <v>24</v>
      </c>
      <c r="C20" s="6"/>
    </row>
    <row r="21" spans="2:3" x14ac:dyDescent="0.25">
      <c r="B21" s="5" t="s">
        <v>33</v>
      </c>
      <c r="C21" s="6"/>
    </row>
    <row r="22" spans="2:3" x14ac:dyDescent="0.25">
      <c r="B22" s="5" t="s">
        <v>33</v>
      </c>
      <c r="C22" s="6"/>
    </row>
    <row r="23" spans="2:3" x14ac:dyDescent="0.25">
      <c r="B23" s="5" t="s">
        <v>24</v>
      </c>
      <c r="C23" s="6"/>
    </row>
    <row r="24" spans="2:3" x14ac:dyDescent="0.25">
      <c r="B24" s="5" t="s">
        <v>33</v>
      </c>
      <c r="C24" s="6"/>
    </row>
    <row r="25" spans="2:3" x14ac:dyDescent="0.25">
      <c r="B25" s="5" t="s">
        <v>33</v>
      </c>
      <c r="C25" s="6"/>
    </row>
    <row r="26" spans="2:3" ht="19.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:C17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34.14062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35</v>
      </c>
    </row>
    <row r="4" spans="2:5" x14ac:dyDescent="0.25">
      <c r="B4" s="25" t="s">
        <v>31</v>
      </c>
      <c r="C4" s="1" t="s">
        <v>36</v>
      </c>
    </row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37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37</v>
      </c>
    </row>
    <row r="9" spans="2:5" x14ac:dyDescent="0.25">
      <c r="C9" s="2" t="s">
        <v>29</v>
      </c>
      <c r="D9" s="1" t="s">
        <v>30</v>
      </c>
      <c r="E9" s="31" t="s">
        <v>37</v>
      </c>
    </row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/>
      <c r="D13" s="29" t="s">
        <v>38</v>
      </c>
    </row>
    <row r="14" spans="2:5" x14ac:dyDescent="0.25">
      <c r="B14" s="5" t="s">
        <v>24</v>
      </c>
      <c r="C14" s="28"/>
    </row>
    <row r="15" spans="2:5" x14ac:dyDescent="0.25">
      <c r="B15" s="5" t="s">
        <v>33</v>
      </c>
      <c r="C15" s="28"/>
      <c r="D15" s="33" t="s">
        <v>39</v>
      </c>
    </row>
    <row r="16" spans="2:5" x14ac:dyDescent="0.25">
      <c r="B16" s="5" t="s">
        <v>24</v>
      </c>
      <c r="C16" s="28"/>
      <c r="D16" s="32" t="s">
        <v>40</v>
      </c>
    </row>
    <row r="17" spans="2:4" x14ac:dyDescent="0.25">
      <c r="B17" s="5" t="s">
        <v>33</v>
      </c>
      <c r="C17" s="28"/>
      <c r="D17" s="32" t="s">
        <v>127</v>
      </c>
    </row>
    <row r="18" spans="2:4" ht="19.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:C17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28.8554687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41</v>
      </c>
    </row>
    <row r="4" spans="2:5" x14ac:dyDescent="0.25">
      <c r="B4" s="25" t="s">
        <v>31</v>
      </c>
      <c r="C4" s="1" t="s">
        <v>42</v>
      </c>
    </row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43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44</v>
      </c>
    </row>
    <row r="9" spans="2:5" x14ac:dyDescent="0.25">
      <c r="C9" s="2" t="s">
        <v>29</v>
      </c>
      <c r="D9" s="1" t="s">
        <v>30</v>
      </c>
      <c r="E9" s="31" t="s">
        <v>45</v>
      </c>
    </row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/>
      <c r="D13" s="29" t="s">
        <v>46</v>
      </c>
    </row>
    <row r="14" spans="2:5" x14ac:dyDescent="0.25">
      <c r="B14" s="5" t="s">
        <v>24</v>
      </c>
      <c r="C14" s="28"/>
    </row>
    <row r="15" spans="2:5" x14ac:dyDescent="0.25">
      <c r="B15" s="5" t="s">
        <v>33</v>
      </c>
      <c r="C15" s="28"/>
      <c r="D15" s="33" t="s">
        <v>47</v>
      </c>
    </row>
    <row r="16" spans="2:5" x14ac:dyDescent="0.25">
      <c r="B16" s="5" t="s">
        <v>24</v>
      </c>
      <c r="C16" s="28"/>
      <c r="D16" s="16" t="s">
        <v>48</v>
      </c>
    </row>
    <row r="17" spans="2:4" x14ac:dyDescent="0.25">
      <c r="B17" s="5" t="s">
        <v>33</v>
      </c>
      <c r="C17" s="28"/>
      <c r="D17" s="16" t="s">
        <v>49</v>
      </c>
    </row>
    <row r="18" spans="2:4" ht="19.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H9" sqref="H9"/>
    </sheetView>
  </sheetViews>
  <sheetFormatPr defaultRowHeight="15" x14ac:dyDescent="0.25"/>
  <cols>
    <col min="1" max="1" width="6" style="1" customWidth="1"/>
    <col min="2" max="2" width="5.140625" style="1" customWidth="1"/>
    <col min="3" max="3" width="9.140625" style="1"/>
    <col min="4" max="4" width="15" style="1" customWidth="1"/>
    <col min="5" max="5" width="30.7109375" style="1" customWidth="1"/>
    <col min="6" max="6" width="5.140625" style="1" customWidth="1"/>
    <col min="7" max="7" width="9.140625" style="1"/>
    <col min="8" max="8" width="15" style="1" customWidth="1"/>
    <col min="9" max="9" width="28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18</v>
      </c>
    </row>
    <row r="3" spans="2:9" x14ac:dyDescent="0.25">
      <c r="B3" s="2" t="s">
        <v>13</v>
      </c>
    </row>
    <row r="4" spans="2:9" x14ac:dyDescent="0.25">
      <c r="B4" s="2" t="s">
        <v>17</v>
      </c>
    </row>
    <row r="5" spans="2:9" x14ac:dyDescent="0.25">
      <c r="B5" s="2" t="s">
        <v>50</v>
      </c>
      <c r="D5" s="1" t="s">
        <v>51</v>
      </c>
    </row>
    <row r="6" spans="2:9" x14ac:dyDescent="0.25">
      <c r="B6" s="2"/>
    </row>
    <row r="7" spans="2:9" x14ac:dyDescent="0.25">
      <c r="B7" s="15" t="s">
        <v>2</v>
      </c>
    </row>
    <row r="8" spans="2:9" x14ac:dyDescent="0.25">
      <c r="B8" s="22" t="s">
        <v>14</v>
      </c>
      <c r="C8" s="23" t="s">
        <v>15</v>
      </c>
      <c r="D8" s="22" t="s">
        <v>16</v>
      </c>
      <c r="F8" s="22" t="s">
        <v>14</v>
      </c>
      <c r="G8" s="23" t="s">
        <v>15</v>
      </c>
      <c r="H8" s="22" t="s">
        <v>16</v>
      </c>
    </row>
    <row r="9" spans="2:9" x14ac:dyDescent="0.25">
      <c r="B9" s="20">
        <v>1</v>
      </c>
      <c r="C9" s="21">
        <v>59</v>
      </c>
      <c r="D9" s="34"/>
      <c r="E9" s="29" t="s">
        <v>52</v>
      </c>
      <c r="F9" s="20">
        <v>1</v>
      </c>
      <c r="G9" s="21">
        <v>59</v>
      </c>
      <c r="H9" s="34"/>
      <c r="I9" s="29" t="s">
        <v>53</v>
      </c>
    </row>
    <row r="10" spans="2:9" x14ac:dyDescent="0.25">
      <c r="B10" s="20">
        <v>2</v>
      </c>
      <c r="C10" s="21">
        <v>77</v>
      </c>
      <c r="D10" s="5"/>
      <c r="F10" s="20">
        <v>2</v>
      </c>
      <c r="G10" s="21">
        <v>77</v>
      </c>
      <c r="H10" s="34"/>
    </row>
    <row r="11" spans="2:9" x14ac:dyDescent="0.25">
      <c r="B11" s="20">
        <v>3</v>
      </c>
      <c r="C11" s="21">
        <v>56</v>
      </c>
      <c r="D11" s="5"/>
      <c r="F11" s="20">
        <v>3</v>
      </c>
      <c r="G11" s="21">
        <v>56</v>
      </c>
      <c r="H11" s="34"/>
    </row>
    <row r="12" spans="2:9" x14ac:dyDescent="0.25">
      <c r="B12" s="20">
        <v>4</v>
      </c>
      <c r="C12" s="21">
        <v>85</v>
      </c>
      <c r="D12" s="5"/>
      <c r="F12" s="20">
        <v>4</v>
      </c>
      <c r="G12" s="21">
        <v>85</v>
      </c>
      <c r="H12" s="34"/>
    </row>
    <row r="13" spans="2:9" x14ac:dyDescent="0.25">
      <c r="B13" s="20">
        <v>5</v>
      </c>
      <c r="C13" s="21">
        <v>61</v>
      </c>
      <c r="D13" s="5"/>
      <c r="F13" s="20">
        <v>5</v>
      </c>
      <c r="G13" s="21">
        <v>61</v>
      </c>
      <c r="H13" s="34"/>
    </row>
    <row r="14" spans="2:9" x14ac:dyDescent="0.25">
      <c r="B14" s="20">
        <v>6</v>
      </c>
      <c r="C14" s="21">
        <v>48</v>
      </c>
      <c r="D14" s="5"/>
      <c r="F14" s="20">
        <v>6</v>
      </c>
      <c r="G14" s="21">
        <v>48</v>
      </c>
      <c r="H14" s="34"/>
    </row>
    <row r="15" spans="2:9" x14ac:dyDescent="0.25">
      <c r="B15" s="20">
        <v>7</v>
      </c>
      <c r="C15" s="21">
        <v>55</v>
      </c>
      <c r="D15" s="5"/>
      <c r="F15" s="20">
        <v>7</v>
      </c>
      <c r="G15" s="21">
        <v>55</v>
      </c>
      <c r="H15" s="34"/>
    </row>
    <row r="16" spans="2:9" x14ac:dyDescent="0.25">
      <c r="B16" s="20">
        <v>8</v>
      </c>
      <c r="C16" s="21">
        <v>88</v>
      </c>
      <c r="D16" s="5"/>
      <c r="F16" s="20">
        <v>8</v>
      </c>
      <c r="G16" s="21">
        <v>88</v>
      </c>
      <c r="H16" s="34"/>
    </row>
    <row r="17" spans="2:8" x14ac:dyDescent="0.25">
      <c r="B17" s="20">
        <v>9</v>
      </c>
      <c r="C17" s="21">
        <v>65</v>
      </c>
      <c r="D17" s="5"/>
      <c r="F17" s="20">
        <v>9</v>
      </c>
      <c r="G17" s="21">
        <v>65</v>
      </c>
      <c r="H17" s="34"/>
    </row>
    <row r="18" spans="2:8" x14ac:dyDescent="0.25">
      <c r="B18" s="20">
        <v>10</v>
      </c>
      <c r="C18" s="21">
        <v>44</v>
      </c>
      <c r="D18" s="5"/>
      <c r="F18" s="20">
        <v>10</v>
      </c>
      <c r="G18" s="21">
        <v>44</v>
      </c>
      <c r="H18" s="34"/>
    </row>
    <row r="19" spans="2:8" x14ac:dyDescent="0.25">
      <c r="B19" s="20">
        <v>11</v>
      </c>
      <c r="C19" s="21">
        <v>90</v>
      </c>
      <c r="D19" s="5"/>
      <c r="F19" s="20">
        <v>11</v>
      </c>
      <c r="G19" s="21">
        <v>90</v>
      </c>
      <c r="H19" s="34"/>
    </row>
    <row r="20" spans="2:8" x14ac:dyDescent="0.25">
      <c r="B20" s="20">
        <v>12</v>
      </c>
      <c r="C20" s="21">
        <v>78</v>
      </c>
      <c r="D20" s="5"/>
      <c r="F20" s="20">
        <v>12</v>
      </c>
      <c r="G20" s="21">
        <v>78</v>
      </c>
      <c r="H20" s="34"/>
    </row>
    <row r="21" spans="2:8" ht="19.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D7" sqref="D7"/>
    </sheetView>
  </sheetViews>
  <sheetFormatPr defaultRowHeight="15" x14ac:dyDescent="0.25"/>
  <cols>
    <col min="1" max="1" width="6" style="1" customWidth="1"/>
    <col min="2" max="2" width="5.140625" style="1" customWidth="1"/>
    <col min="3" max="3" width="9.28515625" style="1" customWidth="1"/>
    <col min="4" max="4" width="15" style="1" customWidth="1"/>
    <col min="5" max="5" width="8.7109375" style="1" customWidth="1"/>
    <col min="6" max="6" width="24.85546875" style="1" customWidth="1"/>
    <col min="7" max="7" width="5.140625" style="1" customWidth="1"/>
    <col min="8" max="8" width="9.140625" style="1"/>
    <col min="9" max="9" width="15" style="1" customWidth="1"/>
    <col min="10" max="10" width="29.57031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" t="s">
        <v>18</v>
      </c>
    </row>
    <row r="3" spans="2:10" ht="18.75" customHeight="1" x14ac:dyDescent="0.25">
      <c r="B3" s="36" t="s">
        <v>13</v>
      </c>
      <c r="C3" s="35"/>
      <c r="D3" s="35"/>
      <c r="E3" s="37">
        <v>60</v>
      </c>
      <c r="F3" s="31" t="s">
        <v>54</v>
      </c>
    </row>
    <row r="4" spans="2:10" x14ac:dyDescent="0.25">
      <c r="B4" s="2"/>
    </row>
    <row r="5" spans="2:10" x14ac:dyDescent="0.25">
      <c r="B5" s="15" t="s">
        <v>2</v>
      </c>
    </row>
    <row r="6" spans="2:10" x14ac:dyDescent="0.25">
      <c r="B6" s="22" t="s">
        <v>14</v>
      </c>
      <c r="C6" s="23" t="s">
        <v>15</v>
      </c>
      <c r="D6" s="22" t="s">
        <v>16</v>
      </c>
      <c r="G6" s="22" t="s">
        <v>14</v>
      </c>
      <c r="H6" s="23" t="s">
        <v>15</v>
      </c>
      <c r="I6" s="22" t="s">
        <v>16</v>
      </c>
    </row>
    <row r="7" spans="2:10" x14ac:dyDescent="0.25">
      <c r="B7" s="20">
        <v>1</v>
      </c>
      <c r="C7" s="21">
        <v>59</v>
      </c>
      <c r="D7" s="34"/>
      <c r="E7" s="29" t="s">
        <v>55</v>
      </c>
      <c r="F7" s="29"/>
      <c r="G7" s="20">
        <v>1</v>
      </c>
      <c r="H7" s="21">
        <v>59</v>
      </c>
      <c r="I7" s="34"/>
      <c r="J7" s="29" t="s">
        <v>56</v>
      </c>
    </row>
    <row r="8" spans="2:10" x14ac:dyDescent="0.25">
      <c r="B8" s="20">
        <v>2</v>
      </c>
      <c r="C8" s="21">
        <v>77</v>
      </c>
      <c r="D8" s="34"/>
      <c r="G8" s="20">
        <v>2</v>
      </c>
      <c r="H8" s="21">
        <v>77</v>
      </c>
      <c r="I8" s="34"/>
    </row>
    <row r="9" spans="2:10" x14ac:dyDescent="0.25">
      <c r="B9" s="20">
        <v>3</v>
      </c>
      <c r="C9" s="21">
        <v>56</v>
      </c>
      <c r="D9" s="34"/>
      <c r="G9" s="20">
        <v>3</v>
      </c>
      <c r="H9" s="21">
        <v>56</v>
      </c>
      <c r="I9" s="34"/>
    </row>
    <row r="10" spans="2:10" x14ac:dyDescent="0.25">
      <c r="B10" s="20">
        <v>4</v>
      </c>
      <c r="C10" s="21">
        <v>85</v>
      </c>
      <c r="D10" s="34"/>
      <c r="G10" s="20">
        <v>4</v>
      </c>
      <c r="H10" s="21">
        <v>85</v>
      </c>
      <c r="I10" s="34"/>
    </row>
    <row r="11" spans="2:10" x14ac:dyDescent="0.25">
      <c r="B11" s="20">
        <v>5</v>
      </c>
      <c r="C11" s="21">
        <v>61</v>
      </c>
      <c r="D11" s="34"/>
      <c r="G11" s="20">
        <v>5</v>
      </c>
      <c r="H11" s="21">
        <v>61</v>
      </c>
      <c r="I11" s="34"/>
    </row>
    <row r="12" spans="2:10" x14ac:dyDescent="0.25">
      <c r="B12" s="20">
        <v>6</v>
      </c>
      <c r="C12" s="21">
        <v>48</v>
      </c>
      <c r="D12" s="34"/>
      <c r="G12" s="20">
        <v>6</v>
      </c>
      <c r="H12" s="21">
        <v>48</v>
      </c>
      <c r="I12" s="34"/>
    </row>
    <row r="13" spans="2:10" x14ac:dyDescent="0.25">
      <c r="B13" s="20">
        <v>7</v>
      </c>
      <c r="C13" s="21">
        <v>55</v>
      </c>
      <c r="D13" s="34"/>
      <c r="G13" s="20">
        <v>7</v>
      </c>
      <c r="H13" s="21">
        <v>55</v>
      </c>
      <c r="I13" s="34"/>
    </row>
    <row r="14" spans="2:10" x14ac:dyDescent="0.25">
      <c r="B14" s="20">
        <v>8</v>
      </c>
      <c r="C14" s="21">
        <v>88</v>
      </c>
      <c r="D14" s="34"/>
      <c r="G14" s="20">
        <v>8</v>
      </c>
      <c r="H14" s="21">
        <v>88</v>
      </c>
      <c r="I14" s="34"/>
    </row>
    <row r="15" spans="2:10" x14ac:dyDescent="0.25">
      <c r="B15" s="20">
        <v>9</v>
      </c>
      <c r="C15" s="21">
        <v>65</v>
      </c>
      <c r="D15" s="34"/>
      <c r="G15" s="20">
        <v>9</v>
      </c>
      <c r="H15" s="21">
        <v>65</v>
      </c>
      <c r="I15" s="34"/>
    </row>
    <row r="16" spans="2:10" x14ac:dyDescent="0.25">
      <c r="B16" s="20">
        <v>10</v>
      </c>
      <c r="C16" s="21">
        <v>44</v>
      </c>
      <c r="D16" s="34"/>
      <c r="G16" s="20">
        <v>10</v>
      </c>
      <c r="H16" s="21">
        <v>44</v>
      </c>
      <c r="I16" s="34"/>
    </row>
    <row r="17" spans="2:9" x14ac:dyDescent="0.25">
      <c r="B17" s="20">
        <v>11</v>
      </c>
      <c r="C17" s="21">
        <v>90</v>
      </c>
      <c r="D17" s="34"/>
      <c r="G17" s="20">
        <v>11</v>
      </c>
      <c r="H17" s="21">
        <v>90</v>
      </c>
      <c r="I17" s="34"/>
    </row>
    <row r="18" spans="2:9" x14ac:dyDescent="0.25">
      <c r="B18" s="20">
        <v>12</v>
      </c>
      <c r="C18" s="21">
        <v>78</v>
      </c>
      <c r="D18" s="34"/>
      <c r="G18" s="20">
        <v>12</v>
      </c>
      <c r="H18" s="21">
        <v>78</v>
      </c>
      <c r="I18" s="34"/>
    </row>
    <row r="19" spans="2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28575</xdr:rowOff>
                  </from>
                  <to>
                    <xdr:col>3</xdr:col>
                    <xdr:colOff>809625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showGridLines="0" workbookViewId="0">
      <selection activeCell="K5" sqref="K5:L26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9.140625" style="1"/>
    <col min="4" max="4" width="14" style="1" customWidth="1"/>
    <col min="5" max="5" width="5.140625" style="1" customWidth="1"/>
    <col min="6" max="6" width="5.42578125" style="1" customWidth="1"/>
    <col min="7" max="7" width="9.140625" style="1"/>
    <col min="8" max="8" width="7.42578125" style="1" customWidth="1"/>
    <col min="9" max="9" width="13" style="1" customWidth="1"/>
    <col min="10" max="10" width="4" style="1" customWidth="1"/>
    <col min="11" max="11" width="7.42578125" style="1" customWidth="1"/>
    <col min="12" max="12" width="14.28515625" style="1" customWidth="1"/>
    <col min="13" max="13" width="3.85546875" style="1" customWidth="1"/>
    <col min="14" max="14" width="5.42578125" style="1" customWidth="1"/>
    <col min="15" max="15" width="55.7109375" style="1" customWidth="1"/>
    <col min="16" max="16" width="5.85546875" style="1" customWidth="1"/>
    <col min="17" max="16384" width="9.140625" style="1"/>
  </cols>
  <sheetData>
    <row r="1" spans="2:15" ht="19.5" customHeight="1" x14ac:dyDescent="0.25"/>
    <row r="2" spans="2:15" ht="18.75" x14ac:dyDescent="0.25">
      <c r="B2" s="9" t="s">
        <v>57</v>
      </c>
    </row>
    <row r="3" spans="2:15" x14ac:dyDescent="0.25">
      <c r="B3" s="63" t="s">
        <v>58</v>
      </c>
    </row>
    <row r="4" spans="2:15" x14ac:dyDescent="0.25">
      <c r="B4" s="22" t="s">
        <v>15</v>
      </c>
      <c r="C4" s="23" t="s">
        <v>59</v>
      </c>
      <c r="D4" s="22" t="s">
        <v>16</v>
      </c>
      <c r="F4" s="22" t="s">
        <v>14</v>
      </c>
      <c r="G4" s="23" t="s">
        <v>15</v>
      </c>
      <c r="H4" s="23" t="s">
        <v>59</v>
      </c>
      <c r="I4" s="22" t="s">
        <v>16</v>
      </c>
      <c r="K4" s="23" t="s">
        <v>59</v>
      </c>
      <c r="L4" s="22" t="s">
        <v>16</v>
      </c>
      <c r="N4" s="23" t="s">
        <v>72</v>
      </c>
      <c r="O4" s="22" t="s">
        <v>73</v>
      </c>
    </row>
    <row r="5" spans="2:15" x14ac:dyDescent="0.25">
      <c r="B5" s="18" t="s">
        <v>60</v>
      </c>
      <c r="C5" s="38" t="s">
        <v>64</v>
      </c>
      <c r="D5" s="19" t="s">
        <v>67</v>
      </c>
      <c r="F5" s="65">
        <v>1</v>
      </c>
      <c r="G5" s="38">
        <v>59</v>
      </c>
      <c r="H5" s="66"/>
      <c r="I5" s="67"/>
      <c r="K5" s="66"/>
      <c r="L5" s="67"/>
      <c r="N5" s="66" t="s">
        <v>78</v>
      </c>
      <c r="O5" s="67" t="s">
        <v>74</v>
      </c>
    </row>
    <row r="6" spans="2:15" x14ac:dyDescent="0.25">
      <c r="B6" s="18" t="s">
        <v>61</v>
      </c>
      <c r="C6" s="38" t="s">
        <v>65</v>
      </c>
      <c r="D6" s="19" t="s">
        <v>68</v>
      </c>
      <c r="F6" s="65">
        <v>2</v>
      </c>
      <c r="G6" s="38">
        <v>77</v>
      </c>
      <c r="H6" s="38"/>
      <c r="I6" s="67"/>
      <c r="K6" s="38"/>
      <c r="L6" s="67"/>
      <c r="N6" s="38" t="s">
        <v>79</v>
      </c>
      <c r="O6" s="67" t="s">
        <v>75</v>
      </c>
    </row>
    <row r="7" spans="2:15" x14ac:dyDescent="0.25">
      <c r="B7" s="18" t="s">
        <v>62</v>
      </c>
      <c r="C7" s="38" t="s">
        <v>66</v>
      </c>
      <c r="D7" s="19" t="s">
        <v>68</v>
      </c>
      <c r="F7" s="65">
        <v>3</v>
      </c>
      <c r="G7" s="38">
        <v>56</v>
      </c>
      <c r="H7" s="38"/>
      <c r="I7" s="67"/>
      <c r="K7" s="38"/>
      <c r="L7" s="67"/>
      <c r="N7" s="38" t="s">
        <v>80</v>
      </c>
      <c r="O7" s="67" t="s">
        <v>76</v>
      </c>
    </row>
    <row r="8" spans="2:15" x14ac:dyDescent="0.25">
      <c r="B8" s="18" t="s">
        <v>71</v>
      </c>
      <c r="C8" s="38" t="s">
        <v>27</v>
      </c>
      <c r="D8" s="19" t="s">
        <v>69</v>
      </c>
      <c r="F8" s="65">
        <v>4</v>
      </c>
      <c r="G8" s="38">
        <v>85</v>
      </c>
      <c r="H8" s="38"/>
      <c r="I8" s="67"/>
      <c r="K8" s="38"/>
      <c r="L8" s="67"/>
      <c r="N8" s="38" t="s">
        <v>81</v>
      </c>
      <c r="O8" s="67" t="s">
        <v>77</v>
      </c>
    </row>
    <row r="9" spans="2:15" x14ac:dyDescent="0.25">
      <c r="B9" s="18" t="s">
        <v>63</v>
      </c>
      <c r="C9" s="38" t="s">
        <v>26</v>
      </c>
      <c r="D9" s="19" t="s">
        <v>69</v>
      </c>
      <c r="F9" s="65">
        <v>5</v>
      </c>
      <c r="G9" s="38">
        <v>61</v>
      </c>
      <c r="H9" s="38"/>
      <c r="I9" s="67"/>
      <c r="K9" s="38"/>
      <c r="L9" s="67"/>
    </row>
    <row r="10" spans="2:15" x14ac:dyDescent="0.25">
      <c r="F10" s="65">
        <v>6</v>
      </c>
      <c r="G10" s="38">
        <v>48</v>
      </c>
      <c r="H10" s="38"/>
      <c r="I10" s="67"/>
      <c r="K10" s="38"/>
      <c r="L10" s="67"/>
    </row>
    <row r="11" spans="2:15" x14ac:dyDescent="0.25">
      <c r="B11" s="64" t="s">
        <v>122</v>
      </c>
      <c r="C11" s="64"/>
      <c r="D11" s="68">
        <v>5</v>
      </c>
      <c r="F11" s="65">
        <v>7</v>
      </c>
      <c r="G11" s="38">
        <v>55</v>
      </c>
      <c r="H11" s="38"/>
      <c r="I11" s="67"/>
      <c r="K11" s="38"/>
      <c r="L11" s="67"/>
    </row>
    <row r="12" spans="2:15" x14ac:dyDescent="0.25">
      <c r="B12" s="64" t="s">
        <v>123</v>
      </c>
      <c r="C12" s="64"/>
      <c r="D12" s="68">
        <v>3</v>
      </c>
      <c r="F12" s="65">
        <v>8</v>
      </c>
      <c r="G12" s="38">
        <v>88</v>
      </c>
      <c r="H12" s="38"/>
      <c r="I12" s="67"/>
      <c r="K12" s="38"/>
      <c r="L12" s="67"/>
    </row>
    <row r="13" spans="2:15" x14ac:dyDescent="0.25">
      <c r="F13" s="65">
        <v>9</v>
      </c>
      <c r="G13" s="38">
        <v>65</v>
      </c>
      <c r="H13" s="38"/>
      <c r="I13" s="67"/>
      <c r="K13" s="38"/>
      <c r="L13" s="67"/>
    </row>
    <row r="14" spans="2:15" x14ac:dyDescent="0.25">
      <c r="B14" s="1" t="s">
        <v>70</v>
      </c>
      <c r="F14" s="65">
        <v>10</v>
      </c>
      <c r="G14" s="38">
        <v>44</v>
      </c>
      <c r="H14" s="38"/>
      <c r="I14" s="67"/>
      <c r="K14" s="38"/>
      <c r="L14" s="67"/>
    </row>
    <row r="15" spans="2:15" x14ac:dyDescent="0.25">
      <c r="F15" s="65">
        <v>11</v>
      </c>
      <c r="G15" s="38">
        <v>90</v>
      </c>
      <c r="H15" s="38"/>
      <c r="I15" s="67"/>
      <c r="K15" s="38"/>
      <c r="L15" s="67"/>
    </row>
    <row r="16" spans="2:15" x14ac:dyDescent="0.25">
      <c r="F16" s="65">
        <v>12</v>
      </c>
      <c r="G16" s="38">
        <v>88</v>
      </c>
      <c r="H16" s="38"/>
      <c r="I16" s="67"/>
      <c r="K16" s="38"/>
      <c r="L16" s="67"/>
    </row>
    <row r="17" spans="6:12" x14ac:dyDescent="0.25">
      <c r="F17" s="65">
        <v>13</v>
      </c>
      <c r="G17" s="38">
        <v>78</v>
      </c>
      <c r="H17" s="38"/>
      <c r="I17" s="67"/>
      <c r="K17" s="38"/>
      <c r="L17" s="67"/>
    </row>
    <row r="18" spans="6:12" x14ac:dyDescent="0.25">
      <c r="F18" s="65">
        <v>14</v>
      </c>
      <c r="G18" s="38">
        <v>69</v>
      </c>
      <c r="H18" s="38"/>
      <c r="I18" s="67"/>
      <c r="K18" s="38"/>
      <c r="L18" s="67"/>
    </row>
    <row r="19" spans="6:12" x14ac:dyDescent="0.25">
      <c r="F19" s="65">
        <v>15</v>
      </c>
      <c r="G19" s="38">
        <v>95</v>
      </c>
      <c r="H19" s="38"/>
      <c r="I19" s="67"/>
      <c r="K19" s="38"/>
      <c r="L19" s="67"/>
    </row>
    <row r="20" spans="6:12" x14ac:dyDescent="0.25">
      <c r="F20" s="65">
        <v>16</v>
      </c>
      <c r="G20" s="38">
        <v>72</v>
      </c>
      <c r="H20" s="38"/>
      <c r="I20" s="67"/>
      <c r="K20" s="38"/>
      <c r="L20" s="67"/>
    </row>
    <row r="21" spans="6:12" x14ac:dyDescent="0.25">
      <c r="F21" s="65">
        <v>17</v>
      </c>
      <c r="G21" s="38">
        <v>68</v>
      </c>
      <c r="H21" s="38"/>
      <c r="I21" s="67"/>
      <c r="K21" s="38"/>
      <c r="L21" s="67"/>
    </row>
    <row r="22" spans="6:12" x14ac:dyDescent="0.25">
      <c r="F22" s="65">
        <v>18</v>
      </c>
      <c r="G22" s="38">
        <v>87</v>
      </c>
      <c r="H22" s="38"/>
      <c r="I22" s="67"/>
      <c r="K22" s="38"/>
      <c r="L22" s="67"/>
    </row>
    <row r="23" spans="6:12" x14ac:dyDescent="0.25">
      <c r="F23" s="65">
        <v>19</v>
      </c>
      <c r="G23" s="38">
        <v>72</v>
      </c>
      <c r="H23" s="38"/>
      <c r="I23" s="67"/>
      <c r="K23" s="38"/>
      <c r="L23" s="67"/>
    </row>
    <row r="24" spans="6:12" x14ac:dyDescent="0.25">
      <c r="F24" s="65">
        <v>20</v>
      </c>
      <c r="G24" s="38">
        <v>57</v>
      </c>
      <c r="H24" s="38"/>
      <c r="I24" s="67"/>
      <c r="K24" s="38"/>
      <c r="L24" s="67"/>
    </row>
    <row r="25" spans="6:12" ht="15" customHeight="1" x14ac:dyDescent="0.25">
      <c r="F25" s="65">
        <v>21</v>
      </c>
      <c r="G25" s="38">
        <v>87</v>
      </c>
      <c r="H25" s="38"/>
      <c r="I25" s="67"/>
      <c r="K25" s="38"/>
      <c r="L25" s="67"/>
    </row>
    <row r="26" spans="6:12" x14ac:dyDescent="0.25">
      <c r="F26" s="65">
        <v>22</v>
      </c>
      <c r="G26" s="38">
        <v>94</v>
      </c>
      <c r="H26" s="38"/>
      <c r="I26" s="67"/>
      <c r="K26" s="38"/>
      <c r="L26" s="67"/>
    </row>
    <row r="27" spans="6:12" ht="19.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9"/>
  <sheetViews>
    <sheetView showGridLines="0" workbookViewId="0">
      <selection activeCell="D9" sqref="D9"/>
    </sheetView>
  </sheetViews>
  <sheetFormatPr defaultRowHeight="15" x14ac:dyDescent="0.25"/>
  <cols>
    <col min="1" max="1" width="5.85546875" style="76" customWidth="1"/>
    <col min="2" max="2" width="14.5703125" style="76" customWidth="1"/>
    <col min="3" max="3" width="9.7109375" style="76" customWidth="1"/>
    <col min="4" max="4" width="9.140625" style="76"/>
    <col min="5" max="5" width="5" style="76" customWidth="1"/>
    <col min="6" max="6" width="5.42578125" style="76" customWidth="1"/>
    <col min="7" max="7" width="3.42578125" style="76" customWidth="1"/>
    <col min="8" max="8" width="5.42578125" style="76" customWidth="1"/>
    <col min="9" max="10" width="9.140625" style="76"/>
    <col min="11" max="11" width="5" style="76" customWidth="1"/>
    <col min="12" max="12" width="17.5703125" style="76" customWidth="1"/>
    <col min="13" max="13" width="6.7109375" style="76" customWidth="1"/>
    <col min="14" max="14" width="17.28515625" style="76" customWidth="1"/>
    <col min="15" max="15" width="6.7109375" style="76" customWidth="1"/>
    <col min="16" max="16" width="5" style="76" customWidth="1"/>
    <col min="17" max="18" width="9.140625" style="76"/>
    <col min="19" max="19" width="5.85546875" style="76" customWidth="1"/>
    <col min="20" max="16384" width="9.140625" style="76"/>
  </cols>
  <sheetData>
    <row r="1" spans="2:18" ht="19.5" customHeight="1" x14ac:dyDescent="0.25"/>
    <row r="2" spans="2:18" ht="18.75" x14ac:dyDescent="0.25">
      <c r="B2" s="77" t="s">
        <v>173</v>
      </c>
    </row>
    <row r="3" spans="2:18" ht="18.75" customHeight="1" x14ac:dyDescent="0.25">
      <c r="B3" s="182" t="s">
        <v>175</v>
      </c>
      <c r="C3" s="183"/>
      <c r="D3" s="183"/>
      <c r="E3" s="183"/>
      <c r="F3" s="183"/>
      <c r="G3" s="183"/>
      <c r="H3" s="183"/>
      <c r="I3" s="183"/>
    </row>
    <row r="4" spans="2:18" ht="15" customHeight="1" x14ac:dyDescent="0.25">
      <c r="B4" s="78" t="s">
        <v>174</v>
      </c>
    </row>
    <row r="5" spans="2:18" ht="15" customHeight="1" x14ac:dyDescent="0.25">
      <c r="B5" s="78" t="s">
        <v>176</v>
      </c>
    </row>
    <row r="6" spans="2:18" ht="15" customHeight="1" x14ac:dyDescent="0.25">
      <c r="B6" s="78" t="s">
        <v>177</v>
      </c>
    </row>
    <row r="7" spans="2:18" ht="15" customHeight="1" x14ac:dyDescent="0.25">
      <c r="B7" s="78"/>
    </row>
    <row r="8" spans="2:18" x14ac:dyDescent="0.25">
      <c r="B8" s="79" t="s">
        <v>128</v>
      </c>
      <c r="C8" s="80" t="s">
        <v>15</v>
      </c>
      <c r="D8" s="80" t="s">
        <v>59</v>
      </c>
      <c r="Q8" s="80" t="s">
        <v>15</v>
      </c>
      <c r="R8" s="80" t="s">
        <v>59</v>
      </c>
    </row>
    <row r="9" spans="2:18" ht="18" customHeight="1" x14ac:dyDescent="0.25">
      <c r="B9" s="81" t="s">
        <v>130</v>
      </c>
      <c r="C9" s="82">
        <v>78</v>
      </c>
      <c r="D9" s="167"/>
      <c r="E9" s="187" t="s">
        <v>271</v>
      </c>
      <c r="F9" s="188"/>
      <c r="G9" s="188"/>
      <c r="H9" s="188"/>
      <c r="I9" s="188"/>
      <c r="J9" s="188"/>
      <c r="K9" s="188"/>
      <c r="L9" s="188"/>
      <c r="M9" s="188"/>
      <c r="Q9" s="82">
        <v>78</v>
      </c>
      <c r="R9" s="82"/>
    </row>
    <row r="10" spans="2:18" x14ac:dyDescent="0.25">
      <c r="B10" s="81" t="s">
        <v>132</v>
      </c>
      <c r="C10" s="82">
        <v>93</v>
      </c>
      <c r="D10" s="82"/>
      <c r="E10" s="187"/>
      <c r="F10" s="188"/>
      <c r="G10" s="188"/>
      <c r="H10" s="188"/>
      <c r="I10" s="188"/>
      <c r="J10" s="188"/>
      <c r="K10" s="188"/>
      <c r="L10" s="188"/>
      <c r="M10" s="188"/>
      <c r="Q10" s="82">
        <v>93</v>
      </c>
      <c r="R10" s="82"/>
    </row>
    <row r="11" spans="2:18" x14ac:dyDescent="0.25">
      <c r="B11" s="81" t="s">
        <v>133</v>
      </c>
      <c r="C11" s="82">
        <v>58</v>
      </c>
      <c r="D11" s="82"/>
      <c r="Q11" s="82">
        <v>58</v>
      </c>
      <c r="R11" s="82"/>
    </row>
    <row r="12" spans="2:18" x14ac:dyDescent="0.25">
      <c r="B12" s="81" t="s">
        <v>135</v>
      </c>
      <c r="C12" s="82">
        <v>61</v>
      </c>
      <c r="D12" s="82"/>
      <c r="F12" s="83" t="s">
        <v>131</v>
      </c>
      <c r="G12" s="83"/>
      <c r="H12" s="83"/>
      <c r="L12" s="107" t="s">
        <v>179</v>
      </c>
      <c r="Q12" s="82">
        <v>61</v>
      </c>
      <c r="R12" s="82"/>
    </row>
    <row r="13" spans="2:18" ht="17.25" customHeight="1" x14ac:dyDescent="0.25">
      <c r="B13" s="81" t="s">
        <v>136</v>
      </c>
      <c r="C13" s="82">
        <v>85</v>
      </c>
      <c r="D13" s="82"/>
      <c r="F13" s="186" t="s">
        <v>15</v>
      </c>
      <c r="G13" s="186"/>
      <c r="H13" s="186"/>
      <c r="I13" s="186"/>
      <c r="J13" s="186"/>
      <c r="L13" s="112" t="s">
        <v>158</v>
      </c>
      <c r="M13" s="108" t="str">
        <f>IF(N13=1,"&gt;=","&lt;")</f>
        <v>&gt;=</v>
      </c>
      <c r="N13" s="109">
        <v>1</v>
      </c>
      <c r="Q13" s="82">
        <v>85</v>
      </c>
      <c r="R13" s="82"/>
    </row>
    <row r="14" spans="2:18" x14ac:dyDescent="0.25">
      <c r="B14" s="81" t="s">
        <v>137</v>
      </c>
      <c r="C14" s="82">
        <v>72</v>
      </c>
      <c r="D14" s="82"/>
      <c r="F14" s="184" t="s">
        <v>134</v>
      </c>
      <c r="G14" s="184"/>
      <c r="H14" s="185"/>
      <c r="I14" s="80" t="s">
        <v>59</v>
      </c>
      <c r="J14" s="79" t="s">
        <v>129</v>
      </c>
      <c r="K14" s="84"/>
      <c r="L14" s="107" t="s">
        <v>178</v>
      </c>
      <c r="Q14" s="82">
        <v>72</v>
      </c>
      <c r="R14" s="82"/>
    </row>
    <row r="15" spans="2:18" x14ac:dyDescent="0.25">
      <c r="B15" s="81" t="s">
        <v>139</v>
      </c>
      <c r="C15" s="82">
        <v>94</v>
      </c>
      <c r="D15" s="82"/>
      <c r="F15" s="94">
        <v>0</v>
      </c>
      <c r="G15" s="93" t="s">
        <v>157</v>
      </c>
      <c r="H15" s="95">
        <v>39</v>
      </c>
      <c r="I15" s="85" t="s">
        <v>64</v>
      </c>
      <c r="J15" s="86">
        <v>0</v>
      </c>
      <c r="K15" s="84"/>
      <c r="L15" s="110">
        <v>1</v>
      </c>
      <c r="M15" s="82" t="str">
        <f t="shared" ref="M15:M23" si="0">M$13&amp;IF(N$13=1,F16,F16)</f>
        <v>&gt;=40</v>
      </c>
      <c r="N15" s="111">
        <f>L15</f>
        <v>1</v>
      </c>
      <c r="O15" s="82" t="str">
        <f t="shared" ref="O15:O23" si="1">IF(N$13=1,I16,I15)</f>
        <v>D</v>
      </c>
      <c r="Q15" s="82">
        <v>94</v>
      </c>
      <c r="R15" s="82"/>
    </row>
    <row r="16" spans="2:18" x14ac:dyDescent="0.25">
      <c r="B16" s="81" t="s">
        <v>140</v>
      </c>
      <c r="C16" s="82">
        <v>69</v>
      </c>
      <c r="D16" s="82"/>
      <c r="F16" s="94">
        <f>H15+1</f>
        <v>40</v>
      </c>
      <c r="G16" s="93" t="s">
        <v>157</v>
      </c>
      <c r="H16" s="95">
        <v>49</v>
      </c>
      <c r="I16" s="85" t="s">
        <v>65</v>
      </c>
      <c r="J16" s="86">
        <v>1</v>
      </c>
      <c r="K16" s="84"/>
      <c r="L16" s="110">
        <v>2</v>
      </c>
      <c r="M16" s="82" t="str">
        <f t="shared" si="0"/>
        <v>&gt;=50</v>
      </c>
      <c r="N16" s="111">
        <f t="shared" ref="N16:N24" si="2">L16</f>
        <v>2</v>
      </c>
      <c r="O16" s="82" t="str">
        <f t="shared" si="1"/>
        <v>C-</v>
      </c>
      <c r="Q16" s="82">
        <v>69</v>
      </c>
      <c r="R16" s="82"/>
    </row>
    <row r="17" spans="2:18" x14ac:dyDescent="0.25">
      <c r="B17" s="81" t="s">
        <v>142</v>
      </c>
      <c r="C17" s="82">
        <v>87</v>
      </c>
      <c r="D17" s="82"/>
      <c r="F17" s="94">
        <f t="shared" ref="F17:F24" si="3">H16+1</f>
        <v>50</v>
      </c>
      <c r="G17" s="93" t="s">
        <v>157</v>
      </c>
      <c r="H17" s="95">
        <v>54</v>
      </c>
      <c r="I17" s="85" t="s">
        <v>138</v>
      </c>
      <c r="J17" s="86">
        <v>1.7</v>
      </c>
      <c r="K17" s="84"/>
      <c r="L17" s="110">
        <v>3</v>
      </c>
      <c r="M17" s="82" t="str">
        <f t="shared" si="0"/>
        <v>&gt;=55</v>
      </c>
      <c r="N17" s="111">
        <f t="shared" si="2"/>
        <v>3</v>
      </c>
      <c r="O17" s="82" t="str">
        <f t="shared" si="1"/>
        <v>C</v>
      </c>
      <c r="Q17" s="82">
        <v>87</v>
      </c>
      <c r="R17" s="82"/>
    </row>
    <row r="18" spans="2:18" x14ac:dyDescent="0.25">
      <c r="B18" s="81" t="s">
        <v>144</v>
      </c>
      <c r="C18" s="82">
        <v>55</v>
      </c>
      <c r="D18" s="82"/>
      <c r="F18" s="94">
        <f t="shared" si="3"/>
        <v>55</v>
      </c>
      <c r="G18" s="93" t="s">
        <v>157</v>
      </c>
      <c r="H18" s="95">
        <v>59</v>
      </c>
      <c r="I18" s="85" t="s">
        <v>66</v>
      </c>
      <c r="J18" s="86">
        <v>2</v>
      </c>
      <c r="K18" s="84"/>
      <c r="L18" s="110">
        <v>4</v>
      </c>
      <c r="M18" s="82" t="str">
        <f t="shared" si="0"/>
        <v>&gt;=60</v>
      </c>
      <c r="N18" s="111">
        <f t="shared" si="2"/>
        <v>4</v>
      </c>
      <c r="O18" s="82" t="str">
        <f t="shared" si="1"/>
        <v>C+</v>
      </c>
      <c r="Q18" s="82">
        <v>55</v>
      </c>
      <c r="R18" s="82"/>
    </row>
    <row r="19" spans="2:18" x14ac:dyDescent="0.25">
      <c r="B19" s="81" t="s">
        <v>145</v>
      </c>
      <c r="C19" s="82">
        <v>92</v>
      </c>
      <c r="D19" s="82"/>
      <c r="F19" s="94">
        <f t="shared" si="3"/>
        <v>60</v>
      </c>
      <c r="G19" s="93" t="s">
        <v>157</v>
      </c>
      <c r="H19" s="95">
        <v>64</v>
      </c>
      <c r="I19" s="85" t="s">
        <v>141</v>
      </c>
      <c r="J19" s="86">
        <v>2.2999999999999998</v>
      </c>
      <c r="K19" s="84"/>
      <c r="L19" s="110">
        <v>5</v>
      </c>
      <c r="M19" s="82" t="str">
        <f t="shared" si="0"/>
        <v>&gt;=65</v>
      </c>
      <c r="N19" s="111">
        <f t="shared" si="2"/>
        <v>5</v>
      </c>
      <c r="O19" s="82" t="str">
        <f t="shared" si="1"/>
        <v>B-</v>
      </c>
      <c r="Q19" s="82">
        <v>92</v>
      </c>
      <c r="R19" s="82"/>
    </row>
    <row r="20" spans="2:18" x14ac:dyDescent="0.25">
      <c r="B20" s="81" t="s">
        <v>147</v>
      </c>
      <c r="C20" s="82">
        <v>96</v>
      </c>
      <c r="D20" s="82"/>
      <c r="F20" s="94">
        <f t="shared" si="3"/>
        <v>65</v>
      </c>
      <c r="G20" s="93" t="s">
        <v>157</v>
      </c>
      <c r="H20" s="95">
        <v>69</v>
      </c>
      <c r="I20" s="85" t="s">
        <v>143</v>
      </c>
      <c r="J20" s="86">
        <v>2.7</v>
      </c>
      <c r="K20" s="84"/>
      <c r="L20" s="110">
        <v>6</v>
      </c>
      <c r="M20" s="82" t="str">
        <f t="shared" si="0"/>
        <v>&gt;=70</v>
      </c>
      <c r="N20" s="111">
        <f t="shared" si="2"/>
        <v>6</v>
      </c>
      <c r="O20" s="82" t="str">
        <f t="shared" si="1"/>
        <v>B</v>
      </c>
      <c r="Q20" s="82">
        <v>96</v>
      </c>
      <c r="R20" s="82"/>
    </row>
    <row r="21" spans="2:18" x14ac:dyDescent="0.25">
      <c r="B21" s="81" t="s">
        <v>149</v>
      </c>
      <c r="C21" s="82">
        <v>88</v>
      </c>
      <c r="D21" s="82"/>
      <c r="F21" s="94">
        <f t="shared" si="3"/>
        <v>70</v>
      </c>
      <c r="G21" s="93" t="s">
        <v>157</v>
      </c>
      <c r="H21" s="95">
        <v>74</v>
      </c>
      <c r="I21" s="85" t="s">
        <v>27</v>
      </c>
      <c r="J21" s="86">
        <v>3</v>
      </c>
      <c r="K21" s="84"/>
      <c r="L21" s="110">
        <v>7</v>
      </c>
      <c r="M21" s="82" t="str">
        <f t="shared" si="0"/>
        <v>&gt;=75</v>
      </c>
      <c r="N21" s="111">
        <f t="shared" si="2"/>
        <v>7</v>
      </c>
      <c r="O21" s="82" t="str">
        <f t="shared" si="1"/>
        <v>B+</v>
      </c>
      <c r="Q21" s="82">
        <v>88</v>
      </c>
      <c r="R21" s="82"/>
    </row>
    <row r="22" spans="2:18" x14ac:dyDescent="0.25">
      <c r="B22" s="81" t="s">
        <v>150</v>
      </c>
      <c r="C22" s="82">
        <v>70</v>
      </c>
      <c r="D22" s="82"/>
      <c r="F22" s="94">
        <f t="shared" si="3"/>
        <v>75</v>
      </c>
      <c r="G22" s="93" t="s">
        <v>157</v>
      </c>
      <c r="H22" s="95">
        <v>79</v>
      </c>
      <c r="I22" s="85" t="s">
        <v>146</v>
      </c>
      <c r="J22" s="86">
        <v>3.3</v>
      </c>
      <c r="K22" s="84"/>
      <c r="L22" s="110">
        <v>8</v>
      </c>
      <c r="M22" s="82" t="str">
        <f t="shared" si="0"/>
        <v>&gt;=80</v>
      </c>
      <c r="N22" s="111">
        <f t="shared" si="2"/>
        <v>8</v>
      </c>
      <c r="O22" s="82" t="str">
        <f t="shared" si="1"/>
        <v>A-</v>
      </c>
      <c r="Q22" s="82">
        <v>70</v>
      </c>
      <c r="R22" s="82"/>
    </row>
    <row r="23" spans="2:18" x14ac:dyDescent="0.25">
      <c r="B23" s="81" t="s">
        <v>151</v>
      </c>
      <c r="C23" s="82">
        <v>68</v>
      </c>
      <c r="D23" s="82"/>
      <c r="F23" s="94">
        <f t="shared" si="3"/>
        <v>80</v>
      </c>
      <c r="G23" s="93" t="s">
        <v>157</v>
      </c>
      <c r="H23" s="95">
        <v>84</v>
      </c>
      <c r="I23" s="85" t="s">
        <v>148</v>
      </c>
      <c r="J23" s="86">
        <v>3.7</v>
      </c>
      <c r="K23" s="84"/>
      <c r="L23" s="110">
        <v>9</v>
      </c>
      <c r="M23" s="82" t="str">
        <f t="shared" si="0"/>
        <v>&gt;=85</v>
      </c>
      <c r="N23" s="111">
        <f t="shared" si="2"/>
        <v>9</v>
      </c>
      <c r="O23" s="82" t="str">
        <f t="shared" si="1"/>
        <v>A</v>
      </c>
      <c r="Q23" s="82">
        <v>68</v>
      </c>
      <c r="R23" s="82"/>
    </row>
    <row r="24" spans="2:18" x14ac:dyDescent="0.25">
      <c r="B24" s="81" t="s">
        <v>152</v>
      </c>
      <c r="C24" s="82">
        <v>85</v>
      </c>
      <c r="D24" s="82"/>
      <c r="F24" s="94">
        <f t="shared" si="3"/>
        <v>85</v>
      </c>
      <c r="G24" s="93" t="s">
        <v>157</v>
      </c>
      <c r="H24" s="95">
        <v>100</v>
      </c>
      <c r="I24" s="85" t="s">
        <v>26</v>
      </c>
      <c r="J24" s="86">
        <v>4</v>
      </c>
      <c r="K24" s="84"/>
      <c r="L24" s="110">
        <v>10</v>
      </c>
      <c r="M24" s="82" t="b">
        <v>1</v>
      </c>
      <c r="N24" s="111">
        <f t="shared" si="2"/>
        <v>10</v>
      </c>
      <c r="O24" s="82" t="str">
        <f>IF(N$13=1,I15,I24)</f>
        <v>E</v>
      </c>
      <c r="Q24" s="82">
        <v>85</v>
      </c>
      <c r="R24" s="82"/>
    </row>
    <row r="25" spans="2:18" x14ac:dyDescent="0.25">
      <c r="B25" s="81" t="s">
        <v>153</v>
      </c>
      <c r="C25" s="82">
        <v>84</v>
      </c>
      <c r="D25" s="82"/>
      <c r="F25" s="89"/>
      <c r="G25" s="89"/>
      <c r="H25" s="89"/>
      <c r="I25" s="90"/>
      <c r="J25" s="91"/>
      <c r="K25" s="88"/>
      <c r="L25" s="88"/>
      <c r="Q25" s="82">
        <v>84</v>
      </c>
      <c r="R25" s="82"/>
    </row>
    <row r="26" spans="2:18" x14ac:dyDescent="0.25">
      <c r="B26" s="81" t="s">
        <v>154</v>
      </c>
      <c r="C26" s="82">
        <v>69</v>
      </c>
      <c r="D26" s="82"/>
      <c r="F26" s="89"/>
      <c r="G26" s="89"/>
      <c r="H26" s="89"/>
      <c r="I26" s="92"/>
      <c r="J26" s="91"/>
      <c r="K26" s="88"/>
      <c r="L26" s="88"/>
      <c r="Q26" s="82">
        <v>69</v>
      </c>
      <c r="R26" s="82"/>
    </row>
    <row r="27" spans="2:18" x14ac:dyDescent="0.25">
      <c r="B27" s="81" t="s">
        <v>155</v>
      </c>
      <c r="C27" s="82">
        <v>87</v>
      </c>
      <c r="D27" s="82"/>
      <c r="F27" s="88"/>
      <c r="G27" s="88"/>
      <c r="H27" s="88"/>
      <c r="I27" s="88"/>
      <c r="J27" s="88"/>
      <c r="K27" s="88"/>
      <c r="L27" s="88"/>
      <c r="Q27" s="82">
        <v>87</v>
      </c>
      <c r="R27" s="82"/>
    </row>
    <row r="28" spans="2:18" x14ac:dyDescent="0.25">
      <c r="B28" s="81" t="s">
        <v>156</v>
      </c>
      <c r="C28" s="82">
        <v>82</v>
      </c>
      <c r="D28" s="82"/>
      <c r="E28" s="87"/>
      <c r="F28" s="88"/>
      <c r="G28" s="88"/>
      <c r="H28" s="88"/>
      <c r="I28" s="88"/>
      <c r="J28" s="88"/>
      <c r="K28" s="88"/>
      <c r="L28" s="88"/>
      <c r="Q28" s="82">
        <v>82</v>
      </c>
      <c r="R28" s="82"/>
    </row>
    <row r="29" spans="2:18" ht="19.5" customHeight="1" x14ac:dyDescent="0.25"/>
  </sheetData>
  <mergeCells count="4">
    <mergeCell ref="B3:I3"/>
    <mergeCell ref="F14:H14"/>
    <mergeCell ref="F13:J13"/>
    <mergeCell ref="E9:M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11</xdr:col>
                    <xdr:colOff>561975</xdr:colOff>
                    <xdr:row>12</xdr:row>
                    <xdr:rowOff>28575</xdr:rowOff>
                  </from>
                  <to>
                    <xdr:col>11</xdr:col>
                    <xdr:colOff>1047750</xdr:colOff>
                    <xdr:row>12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9"/>
  <sheetViews>
    <sheetView showGridLines="0" workbookViewId="0">
      <selection activeCell="E9" sqref="E9:N10"/>
    </sheetView>
  </sheetViews>
  <sheetFormatPr defaultRowHeight="15" x14ac:dyDescent="0.25"/>
  <cols>
    <col min="1" max="1" width="5.85546875" style="76" customWidth="1"/>
    <col min="2" max="2" width="14.5703125" style="76" customWidth="1"/>
    <col min="3" max="3" width="9.7109375" style="76" customWidth="1"/>
    <col min="4" max="4" width="9.140625" style="76"/>
    <col min="5" max="5" width="5" style="76" customWidth="1"/>
    <col min="6" max="6" width="5.42578125" style="76" customWidth="1"/>
    <col min="7" max="7" width="3.42578125" style="76" customWidth="1"/>
    <col min="8" max="8" width="5.42578125" style="76" customWidth="1"/>
    <col min="9" max="10" width="9.140625" style="76"/>
    <col min="11" max="11" width="5" style="76" customWidth="1"/>
    <col min="12" max="12" width="17.5703125" style="76" customWidth="1"/>
    <col min="13" max="13" width="6.7109375" style="76" customWidth="1"/>
    <col min="14" max="14" width="17.28515625" style="76" customWidth="1"/>
    <col min="15" max="15" width="6.7109375" style="76" customWidth="1"/>
    <col min="16" max="16" width="5" style="76" customWidth="1"/>
    <col min="17" max="18" width="9.140625" style="76"/>
    <col min="19" max="19" width="5.85546875" style="76" customWidth="1"/>
    <col min="20" max="16384" width="9.140625" style="76"/>
  </cols>
  <sheetData>
    <row r="1" spans="2:18" ht="19.5" customHeight="1" x14ac:dyDescent="0.25"/>
    <row r="2" spans="2:18" ht="18.75" x14ac:dyDescent="0.25">
      <c r="B2" s="77" t="s">
        <v>173</v>
      </c>
    </row>
    <row r="3" spans="2:18" ht="18.75" customHeight="1" x14ac:dyDescent="0.25">
      <c r="B3" s="182" t="s">
        <v>175</v>
      </c>
      <c r="C3" s="183"/>
      <c r="D3" s="183"/>
      <c r="E3" s="183"/>
      <c r="F3" s="183"/>
      <c r="G3" s="183"/>
      <c r="H3" s="183"/>
      <c r="I3" s="183"/>
    </row>
    <row r="4" spans="2:18" ht="15" customHeight="1" x14ac:dyDescent="0.25">
      <c r="B4" s="78" t="s">
        <v>174</v>
      </c>
    </row>
    <row r="5" spans="2:18" ht="15" customHeight="1" x14ac:dyDescent="0.25">
      <c r="B5" s="78" t="s">
        <v>176</v>
      </c>
    </row>
    <row r="6" spans="2:18" ht="15" customHeight="1" x14ac:dyDescent="0.25">
      <c r="B6" s="78" t="s">
        <v>177</v>
      </c>
    </row>
    <row r="7" spans="2:18" ht="15" customHeight="1" x14ac:dyDescent="0.25">
      <c r="B7" s="78"/>
    </row>
    <row r="8" spans="2:18" x14ac:dyDescent="0.25">
      <c r="B8" s="79" t="s">
        <v>128</v>
      </c>
      <c r="C8" s="80" t="s">
        <v>15</v>
      </c>
      <c r="D8" s="80" t="s">
        <v>59</v>
      </c>
      <c r="Q8" s="80" t="s">
        <v>15</v>
      </c>
      <c r="R8" s="80" t="s">
        <v>59</v>
      </c>
    </row>
    <row r="9" spans="2:18" ht="18" customHeight="1" x14ac:dyDescent="0.25">
      <c r="B9" s="81" t="s">
        <v>130</v>
      </c>
      <c r="C9" s="82">
        <v>78</v>
      </c>
      <c r="D9" s="166"/>
      <c r="E9" s="187" t="s">
        <v>272</v>
      </c>
      <c r="F9" s="188"/>
      <c r="G9" s="188"/>
      <c r="H9" s="188"/>
      <c r="I9" s="188"/>
      <c r="J9" s="188"/>
      <c r="K9" s="188"/>
      <c r="L9" s="188"/>
      <c r="M9" s="188"/>
      <c r="N9" s="188"/>
      <c r="Q9" s="82">
        <v>78</v>
      </c>
      <c r="R9" s="82"/>
    </row>
    <row r="10" spans="2:18" x14ac:dyDescent="0.25">
      <c r="B10" s="81" t="s">
        <v>132</v>
      </c>
      <c r="C10" s="82">
        <v>93</v>
      </c>
      <c r="D10" s="82"/>
      <c r="E10" s="187"/>
      <c r="F10" s="188"/>
      <c r="G10" s="188"/>
      <c r="H10" s="188"/>
      <c r="I10" s="188"/>
      <c r="J10" s="188"/>
      <c r="K10" s="188"/>
      <c r="L10" s="188"/>
      <c r="M10" s="188"/>
      <c r="N10" s="188"/>
      <c r="Q10" s="82">
        <v>93</v>
      </c>
      <c r="R10" s="82"/>
    </row>
    <row r="11" spans="2:18" x14ac:dyDescent="0.25">
      <c r="B11" s="81" t="s">
        <v>133</v>
      </c>
      <c r="C11" s="82">
        <v>58</v>
      </c>
      <c r="D11" s="82"/>
      <c r="Q11" s="82">
        <v>58</v>
      </c>
      <c r="R11" s="82"/>
    </row>
    <row r="12" spans="2:18" x14ac:dyDescent="0.25">
      <c r="B12" s="81" t="s">
        <v>135</v>
      </c>
      <c r="C12" s="82">
        <v>61</v>
      </c>
      <c r="D12" s="82"/>
      <c r="F12" s="83" t="s">
        <v>131</v>
      </c>
      <c r="G12" s="83"/>
      <c r="H12" s="83"/>
      <c r="L12" s="107" t="s">
        <v>179</v>
      </c>
      <c r="Q12" s="82">
        <v>61</v>
      </c>
      <c r="R12" s="82"/>
    </row>
    <row r="13" spans="2:18" ht="17.25" customHeight="1" x14ac:dyDescent="0.25">
      <c r="B13" s="81" t="s">
        <v>136</v>
      </c>
      <c r="C13" s="82">
        <v>85</v>
      </c>
      <c r="D13" s="82"/>
      <c r="F13" s="186" t="s">
        <v>15</v>
      </c>
      <c r="G13" s="186"/>
      <c r="H13" s="186"/>
      <c r="I13" s="186"/>
      <c r="J13" s="186"/>
      <c r="L13" s="112" t="s">
        <v>158</v>
      </c>
      <c r="M13" s="108" t="str">
        <f>IF(N13=1,"&gt;=","&lt;")</f>
        <v>&gt;=</v>
      </c>
      <c r="N13" s="109">
        <v>1</v>
      </c>
      <c r="Q13" s="82">
        <v>85</v>
      </c>
      <c r="R13" s="82"/>
    </row>
    <row r="14" spans="2:18" x14ac:dyDescent="0.25">
      <c r="B14" s="81" t="s">
        <v>137</v>
      </c>
      <c r="C14" s="82">
        <v>72</v>
      </c>
      <c r="D14" s="82"/>
      <c r="F14" s="184" t="s">
        <v>134</v>
      </c>
      <c r="G14" s="184"/>
      <c r="H14" s="185"/>
      <c r="I14" s="80" t="s">
        <v>59</v>
      </c>
      <c r="J14" s="79" t="s">
        <v>129</v>
      </c>
      <c r="K14" s="84"/>
      <c r="L14" s="107" t="s">
        <v>178</v>
      </c>
      <c r="Q14" s="82">
        <v>72</v>
      </c>
      <c r="R14" s="82"/>
    </row>
    <row r="15" spans="2:18" x14ac:dyDescent="0.25">
      <c r="B15" s="81" t="s">
        <v>139</v>
      </c>
      <c r="C15" s="82">
        <v>94</v>
      </c>
      <c r="D15" s="82"/>
      <c r="F15" s="94">
        <v>0</v>
      </c>
      <c r="G15" s="93" t="s">
        <v>157</v>
      </c>
      <c r="H15" s="95">
        <v>49</v>
      </c>
      <c r="I15" s="85" t="s">
        <v>64</v>
      </c>
      <c r="J15" s="86">
        <v>0</v>
      </c>
      <c r="K15" s="84"/>
      <c r="L15" s="110">
        <v>1</v>
      </c>
      <c r="M15" s="82" t="str">
        <f t="shared" ref="M15:M23" si="0">M$13&amp;IF(N$13=1,F16,F16)</f>
        <v>&gt;=50</v>
      </c>
      <c r="N15" s="111">
        <f>L15</f>
        <v>1</v>
      </c>
      <c r="O15" s="82" t="str">
        <f t="shared" ref="O15:O23" si="1">IF(N$13=1,I16,I15)</f>
        <v>D</v>
      </c>
      <c r="Q15" s="82">
        <v>94</v>
      </c>
      <c r="R15" s="82"/>
    </row>
    <row r="16" spans="2:18" x14ac:dyDescent="0.25">
      <c r="B16" s="81" t="s">
        <v>140</v>
      </c>
      <c r="C16" s="82">
        <v>69</v>
      </c>
      <c r="D16" s="82"/>
      <c r="F16" s="94">
        <f>H15+1</f>
        <v>50</v>
      </c>
      <c r="G16" s="93" t="s">
        <v>157</v>
      </c>
      <c r="H16" s="95">
        <v>54</v>
      </c>
      <c r="I16" s="85" t="s">
        <v>65</v>
      </c>
      <c r="J16" s="86">
        <v>1</v>
      </c>
      <c r="K16" s="84"/>
      <c r="L16" s="110">
        <v>2</v>
      </c>
      <c r="M16" s="82" t="str">
        <f t="shared" si="0"/>
        <v>&gt;=55</v>
      </c>
      <c r="N16" s="111">
        <f t="shared" ref="N16:N24" si="2">L16</f>
        <v>2</v>
      </c>
      <c r="O16" s="82" t="str">
        <f t="shared" si="1"/>
        <v>C-</v>
      </c>
      <c r="Q16" s="82">
        <v>69</v>
      </c>
      <c r="R16" s="82"/>
    </row>
    <row r="17" spans="2:18" x14ac:dyDescent="0.25">
      <c r="B17" s="81" t="s">
        <v>142</v>
      </c>
      <c r="C17" s="82">
        <v>87</v>
      </c>
      <c r="D17" s="82"/>
      <c r="F17" s="94">
        <f t="shared" ref="F17:F24" si="3">H16+1</f>
        <v>55</v>
      </c>
      <c r="G17" s="93" t="s">
        <v>157</v>
      </c>
      <c r="H17" s="95">
        <v>59</v>
      </c>
      <c r="I17" s="85" t="s">
        <v>138</v>
      </c>
      <c r="J17" s="86">
        <v>1.7</v>
      </c>
      <c r="K17" s="84"/>
      <c r="L17" s="110">
        <v>3</v>
      </c>
      <c r="M17" s="82" t="str">
        <f t="shared" si="0"/>
        <v>&gt;=60</v>
      </c>
      <c r="N17" s="111">
        <f t="shared" si="2"/>
        <v>3</v>
      </c>
      <c r="O17" s="82" t="str">
        <f t="shared" si="1"/>
        <v>C</v>
      </c>
      <c r="Q17" s="82">
        <v>87</v>
      </c>
      <c r="R17" s="82"/>
    </row>
    <row r="18" spans="2:18" x14ac:dyDescent="0.25">
      <c r="B18" s="81" t="s">
        <v>144</v>
      </c>
      <c r="C18" s="82">
        <v>55</v>
      </c>
      <c r="D18" s="82"/>
      <c r="F18" s="94">
        <f t="shared" si="3"/>
        <v>60</v>
      </c>
      <c r="G18" s="93" t="s">
        <v>157</v>
      </c>
      <c r="H18" s="95">
        <v>64</v>
      </c>
      <c r="I18" s="85" t="s">
        <v>66</v>
      </c>
      <c r="J18" s="86">
        <v>2</v>
      </c>
      <c r="K18" s="84"/>
      <c r="L18" s="110">
        <v>4</v>
      </c>
      <c r="M18" s="82" t="str">
        <f t="shared" si="0"/>
        <v>&gt;=65</v>
      </c>
      <c r="N18" s="111">
        <f t="shared" si="2"/>
        <v>4</v>
      </c>
      <c r="O18" s="82" t="str">
        <f t="shared" si="1"/>
        <v>C+</v>
      </c>
      <c r="Q18" s="82">
        <v>55</v>
      </c>
      <c r="R18" s="82"/>
    </row>
    <row r="19" spans="2:18" x14ac:dyDescent="0.25">
      <c r="B19" s="81" t="s">
        <v>145</v>
      </c>
      <c r="C19" s="82">
        <v>92</v>
      </c>
      <c r="D19" s="82"/>
      <c r="F19" s="94">
        <f t="shared" si="3"/>
        <v>65</v>
      </c>
      <c r="G19" s="93" t="s">
        <v>157</v>
      </c>
      <c r="H19" s="95">
        <v>69</v>
      </c>
      <c r="I19" s="85" t="s">
        <v>141</v>
      </c>
      <c r="J19" s="86">
        <v>2.2999999999999998</v>
      </c>
      <c r="K19" s="84"/>
      <c r="L19" s="110">
        <v>5</v>
      </c>
      <c r="M19" s="82" t="str">
        <f t="shared" si="0"/>
        <v>&gt;=70</v>
      </c>
      <c r="N19" s="111">
        <f t="shared" si="2"/>
        <v>5</v>
      </c>
      <c r="O19" s="82" t="str">
        <f t="shared" si="1"/>
        <v>B-</v>
      </c>
      <c r="Q19" s="82">
        <v>92</v>
      </c>
      <c r="R19" s="82"/>
    </row>
    <row r="20" spans="2:18" x14ac:dyDescent="0.25">
      <c r="B20" s="81" t="s">
        <v>147</v>
      </c>
      <c r="C20" s="82">
        <v>96</v>
      </c>
      <c r="D20" s="82"/>
      <c r="F20" s="94">
        <f t="shared" si="3"/>
        <v>70</v>
      </c>
      <c r="G20" s="93" t="s">
        <v>157</v>
      </c>
      <c r="H20" s="95">
        <v>74</v>
      </c>
      <c r="I20" s="85" t="s">
        <v>143</v>
      </c>
      <c r="J20" s="86">
        <v>2.7</v>
      </c>
      <c r="K20" s="84"/>
      <c r="L20" s="110">
        <v>6</v>
      </c>
      <c r="M20" s="82" t="str">
        <f t="shared" si="0"/>
        <v>&gt;=75</v>
      </c>
      <c r="N20" s="111">
        <f t="shared" si="2"/>
        <v>6</v>
      </c>
      <c r="O20" s="82" t="str">
        <f t="shared" si="1"/>
        <v>B</v>
      </c>
      <c r="Q20" s="82">
        <v>96</v>
      </c>
      <c r="R20" s="82"/>
    </row>
    <row r="21" spans="2:18" x14ac:dyDescent="0.25">
      <c r="B21" s="81" t="s">
        <v>149</v>
      </c>
      <c r="C21" s="82">
        <v>88</v>
      </c>
      <c r="D21" s="82"/>
      <c r="F21" s="94">
        <f t="shared" si="3"/>
        <v>75</v>
      </c>
      <c r="G21" s="93" t="s">
        <v>157</v>
      </c>
      <c r="H21" s="95">
        <v>79</v>
      </c>
      <c r="I21" s="85" t="s">
        <v>27</v>
      </c>
      <c r="J21" s="86">
        <v>3</v>
      </c>
      <c r="K21" s="84"/>
      <c r="L21" s="110">
        <v>7</v>
      </c>
      <c r="M21" s="82" t="str">
        <f t="shared" si="0"/>
        <v>&gt;=80</v>
      </c>
      <c r="N21" s="111">
        <f t="shared" si="2"/>
        <v>7</v>
      </c>
      <c r="O21" s="82" t="str">
        <f t="shared" si="1"/>
        <v>B+</v>
      </c>
      <c r="Q21" s="82">
        <v>88</v>
      </c>
      <c r="R21" s="82"/>
    </row>
    <row r="22" spans="2:18" x14ac:dyDescent="0.25">
      <c r="B22" s="81" t="s">
        <v>150</v>
      </c>
      <c r="C22" s="82">
        <v>70</v>
      </c>
      <c r="D22" s="82"/>
      <c r="F22" s="94">
        <f t="shared" si="3"/>
        <v>80</v>
      </c>
      <c r="G22" s="93" t="s">
        <v>157</v>
      </c>
      <c r="H22" s="95">
        <v>84</v>
      </c>
      <c r="I22" s="85" t="s">
        <v>146</v>
      </c>
      <c r="J22" s="86">
        <v>3.3</v>
      </c>
      <c r="K22" s="84"/>
      <c r="L22" s="110">
        <v>8</v>
      </c>
      <c r="M22" s="82" t="str">
        <f t="shared" si="0"/>
        <v>&gt;=85</v>
      </c>
      <c r="N22" s="111">
        <f t="shared" si="2"/>
        <v>8</v>
      </c>
      <c r="O22" s="82" t="str">
        <f t="shared" si="1"/>
        <v>A-</v>
      </c>
      <c r="Q22" s="82">
        <v>70</v>
      </c>
      <c r="R22" s="82"/>
    </row>
    <row r="23" spans="2:18" x14ac:dyDescent="0.25">
      <c r="B23" s="81" t="s">
        <v>151</v>
      </c>
      <c r="C23" s="82">
        <v>68</v>
      </c>
      <c r="D23" s="82"/>
      <c r="F23" s="94">
        <f t="shared" si="3"/>
        <v>85</v>
      </c>
      <c r="G23" s="93" t="s">
        <v>157</v>
      </c>
      <c r="H23" s="95">
        <v>89</v>
      </c>
      <c r="I23" s="85" t="s">
        <v>148</v>
      </c>
      <c r="J23" s="86">
        <v>3.7</v>
      </c>
      <c r="K23" s="84"/>
      <c r="L23" s="110">
        <v>9</v>
      </c>
      <c r="M23" s="82" t="str">
        <f t="shared" si="0"/>
        <v>&gt;=90</v>
      </c>
      <c r="N23" s="111">
        <f t="shared" si="2"/>
        <v>9</v>
      </c>
      <c r="O23" s="82" t="str">
        <f t="shared" si="1"/>
        <v>A</v>
      </c>
      <c r="Q23" s="82">
        <v>68</v>
      </c>
      <c r="R23" s="82"/>
    </row>
    <row r="24" spans="2:18" x14ac:dyDescent="0.25">
      <c r="B24" s="81" t="s">
        <v>152</v>
      </c>
      <c r="C24" s="82">
        <v>85</v>
      </c>
      <c r="D24" s="82"/>
      <c r="F24" s="94">
        <f t="shared" si="3"/>
        <v>90</v>
      </c>
      <c r="G24" s="93" t="s">
        <v>157</v>
      </c>
      <c r="H24" s="95">
        <v>100</v>
      </c>
      <c r="I24" s="85" t="s">
        <v>26</v>
      </c>
      <c r="J24" s="86">
        <v>4</v>
      </c>
      <c r="K24" s="84"/>
      <c r="L24" s="110">
        <v>10</v>
      </c>
      <c r="M24" s="82" t="b">
        <v>1</v>
      </c>
      <c r="N24" s="111">
        <f t="shared" si="2"/>
        <v>10</v>
      </c>
      <c r="O24" s="82" t="str">
        <f>IF(N$13=1,I15,I24)</f>
        <v>E</v>
      </c>
      <c r="Q24" s="82">
        <v>85</v>
      </c>
      <c r="R24" s="82"/>
    </row>
    <row r="25" spans="2:18" x14ac:dyDescent="0.25">
      <c r="B25" s="81" t="s">
        <v>153</v>
      </c>
      <c r="C25" s="82">
        <v>84</v>
      </c>
      <c r="D25" s="82"/>
      <c r="F25" s="89"/>
      <c r="G25" s="89"/>
      <c r="H25" s="89"/>
      <c r="I25" s="90"/>
      <c r="J25" s="91"/>
      <c r="K25" s="88"/>
      <c r="L25" s="88"/>
      <c r="Q25" s="82">
        <v>84</v>
      </c>
      <c r="R25" s="82"/>
    </row>
    <row r="26" spans="2:18" x14ac:dyDescent="0.25">
      <c r="B26" s="81" t="s">
        <v>154</v>
      </c>
      <c r="C26" s="82">
        <v>69</v>
      </c>
      <c r="D26" s="82"/>
      <c r="F26" s="89"/>
      <c r="G26" s="89"/>
      <c r="H26" s="89"/>
      <c r="I26" s="92"/>
      <c r="J26" s="91"/>
      <c r="K26" s="88"/>
      <c r="L26" s="88"/>
      <c r="Q26" s="82">
        <v>69</v>
      </c>
      <c r="R26" s="82"/>
    </row>
    <row r="27" spans="2:18" x14ac:dyDescent="0.25">
      <c r="B27" s="81" t="s">
        <v>155</v>
      </c>
      <c r="C27" s="82">
        <v>87</v>
      </c>
      <c r="D27" s="82"/>
      <c r="F27" s="88"/>
      <c r="G27" s="88"/>
      <c r="H27" s="88"/>
      <c r="I27" s="88"/>
      <c r="J27" s="88"/>
      <c r="K27" s="88"/>
      <c r="L27" s="88"/>
      <c r="Q27" s="82">
        <v>87</v>
      </c>
      <c r="R27" s="82"/>
    </row>
    <row r="28" spans="2:18" x14ac:dyDescent="0.25">
      <c r="B28" s="81" t="s">
        <v>156</v>
      </c>
      <c r="C28" s="82">
        <v>82</v>
      </c>
      <c r="D28" s="82"/>
      <c r="E28" s="87"/>
      <c r="F28" s="88"/>
      <c r="G28" s="88"/>
      <c r="H28" s="88"/>
      <c r="I28" s="88"/>
      <c r="J28" s="88"/>
      <c r="K28" s="88"/>
      <c r="L28" s="88"/>
      <c r="Q28" s="82">
        <v>82</v>
      </c>
      <c r="R28" s="82"/>
    </row>
    <row r="29" spans="2:18" ht="19.5" customHeight="1" x14ac:dyDescent="0.25"/>
  </sheetData>
  <mergeCells count="4">
    <mergeCell ref="F14:H14"/>
    <mergeCell ref="F13:J13"/>
    <mergeCell ref="B3:I3"/>
    <mergeCell ref="E9:N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Scroll Bar 1">
              <controlPr defaultSize="0" autoPict="0">
                <anchor moveWithCells="1">
                  <from>
                    <xdr:col>11</xdr:col>
                    <xdr:colOff>561975</xdr:colOff>
                    <xdr:row>12</xdr:row>
                    <xdr:rowOff>28575</xdr:rowOff>
                  </from>
                  <to>
                    <xdr:col>11</xdr:col>
                    <xdr:colOff>1047750</xdr:colOff>
                    <xdr:row>12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17</vt:i4>
      </vt:variant>
      <vt:variant>
        <vt:lpstr>Rentang Bernama</vt:lpstr>
      </vt:variant>
      <vt:variant>
        <vt:i4>4</vt:i4>
      </vt:variant>
    </vt:vector>
  </HeadingPairs>
  <TitlesOfParts>
    <vt:vector size="21" baseType="lpstr">
      <vt:lpstr>LOGIKA</vt:lpstr>
      <vt:lpstr>IF-TEKS1</vt:lpstr>
      <vt:lpstr>IF-TEKS2</vt:lpstr>
      <vt:lpstr>IF-TEKS3</vt:lpstr>
      <vt:lpstr>IF-ANGKA dan TEKS1</vt:lpstr>
      <vt:lpstr>IF-ANGKA dan TEKS2</vt:lpstr>
      <vt:lpstr>IF BERTINGKAT</vt:lpstr>
      <vt:lpstr>IFS</vt:lpstr>
      <vt:lpstr>IFS 2</vt:lpstr>
      <vt:lpstr>IFERROR</vt:lpstr>
      <vt:lpstr>IFNA</vt:lpstr>
      <vt:lpstr>TRUE dan FALSE</vt:lpstr>
      <vt:lpstr>OR</vt:lpstr>
      <vt:lpstr>AND</vt:lpstr>
      <vt:lpstr>NOT</vt:lpstr>
      <vt:lpstr>SWITCH</vt:lpstr>
      <vt:lpstr>XOR</vt:lpstr>
      <vt:lpstr>KENYANG</vt:lpstr>
      <vt:lpstr>MAKAN</vt:lpstr>
      <vt:lpstr>NONTON</vt:lpstr>
      <vt:lpstr>WARNA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2015-01-02T00:58:45Z</dcterms:created>
  <dcterms:modified xsi:type="dcterms:W3CDTF">2017-01-06T06:18:04Z</dcterms:modified>
</cp:coreProperties>
</file>